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Desonerado'!$B$6:$J$58</definedName>
    <definedName function="false" hidden="false" localSheetId="3" name="_xlnm.Print_Area" vbProcedure="false">'Custo por unidade'!$B$5:$M$49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<sst xmlns="http://schemas.openxmlformats.org/spreadsheetml/2006/main" count="212" uniqueCount="144">
  <si>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</si>
  <si>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</si>
  <si>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R$1.529.772,96 (Um milhão, quinhentos e vinte e nove mil, setecentos e setenta e dois reais e noventa e seis centavos). Não deverão ser apresentados valores acima do estimado pelo INSS.</t>
  </si>
  <si>
    <t xml:space="preserve">ANEXO I – T6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</si>
  <si>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</si>
  <si>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</si>
  <si>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</si>
  <si>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VI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</si>
  <si>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</si>
  <si>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</si>
  <si>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</si>
  <si>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</si>
  <si>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VI.</t>
  </si>
  <si>
    <t xml:space="preserve">VALOR TOTAL DO ITEM 6: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</si>
  <si>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</si>
  <si>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</si>
  <si>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</si>
  <si>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</si>
  <si>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</si>
  <si>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</si>
  <si>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</si>
  <si>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</si>
  <si>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</si>
  <si>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</si>
  <si>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</si>
  <si>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</si>
  <si>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</si>
  <si>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</si>
  <si>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</si>
  <si>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</si>
  <si>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</si>
  <si>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</si>
  <si>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</si>
  <si>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</si>
  <si>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</si>
  <si>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</si>
  <si>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</si>
  <si>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</si>
  <si>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</si>
  <si>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</si>
  <si>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</si>
  <si>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</si>
  <si>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</si>
  <si>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</si>
  <si>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</si>
  <si>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</si>
  <si>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</si>
  <si>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</si>
  <si>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</si>
  <si>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</si>
  <si>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</si>
  <si>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</si>
  <si>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</si>
  <si>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</si>
  <si>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</si>
  <si>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</si>
  <si>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</si>
  <si>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</si>
  <si>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</si>
  <si>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</si>
  <si>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</si>
  <si>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</si>
  <si>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</si>
  <si>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</si>
  <si>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</si>
  <si>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</si>
  <si>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</si>
  <si>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</si>
  <si>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</si>
  <si>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</si>
  <si>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</si>
  <si>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</si>
  <si>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</si>
  <si>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</si>
  <si>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</si>
  <si>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</si>
  <si>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</si>
  <si>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</si>
  <si>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</si>
  <si>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</si>
  <si>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</si>
  <si>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</si>
  <si>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</si>
  <si>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</si>
  <si>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</si>
  <si>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</si>
  <si>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</si>
  <si>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</si>
  <si>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</si>
  <si>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</si>
  <si>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</si>
  <si>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</si>
  <si>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</si>
  <si>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</si>
  <si>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</si>
  <si>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</si>
  <si>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</si>
  <si>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</si>
  <si>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</si>
  <si>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</si>
  <si>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</si>
  <si>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</si>
  <si>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</si>
  <si>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</si>
  <si>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</si>
  <si>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CHAPECÓ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</si>
  <si>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</si>
  <si>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</si>
  <si>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</si>
  <si>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</si>
  <si>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</si>
  <si>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</si>
  <si>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</si>
  <si>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</si>
  <si>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</si>
  <si>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CAÇADOR</t>
  </si>
  <si>
    <t xml:space="preserve">APS CAMPOS NOVOS</t>
  </si>
  <si>
    <t xml:space="preserve">APS CAPINZAL</t>
  </si>
  <si>
    <t xml:space="preserve">APS CHAPECÓ</t>
  </si>
  <si>
    <t xml:space="preserve">APS CONCÓRDIA</t>
  </si>
  <si>
    <t xml:space="preserve">APS FRAIBURGO</t>
  </si>
  <si>
    <t xml:space="preserve">APS JOAÇABA</t>
  </si>
  <si>
    <t xml:space="preserve">APS MARAVILHA</t>
  </si>
  <si>
    <t xml:space="preserve">APS PINHALZINHO</t>
  </si>
  <si>
    <t xml:space="preserve">APS SÃO MIGUEL D OESTE</t>
  </si>
  <si>
    <t xml:space="preserve">APS VIDEIRA</t>
  </si>
  <si>
    <t xml:space="preserve">APS XANXERÊ</t>
  </si>
  <si>
    <t xml:space="preserve">APS XAXIM</t>
  </si>
  <si>
    <t xml:space="preserve">GEX CHAPECÓ</t>
  </si>
  <si>
    <t xml:space="preserve">TOTAL</t>
  </si>
  <si>
    <t xml:space="preserve">BASE PATO BRANCO – CUSTO POR ROTINA</t>
  </si>
  <si>
    <t xml:space="preserve">APS CORONEL VIVIDA</t>
  </si>
  <si>
    <t xml:space="preserve">APS DOIS VIZINHOS</t>
  </si>
  <si>
    <t xml:space="preserve">APS FRANCISCO BELTRÃO</t>
  </si>
  <si>
    <t xml:space="preserve">APS MANGUEIRINHA</t>
  </si>
  <si>
    <t xml:space="preserve">APS PALMAS</t>
  </si>
  <si>
    <t xml:space="preserve">APS PATO BRANCO</t>
  </si>
  <si>
    <t xml:space="preserve">APS REALEZA</t>
  </si>
  <si>
    <t xml:space="preserve">APS STO. ANTÔNIO DO SUDOESTE</t>
  </si>
  <si>
    <t xml:space="preserve">APS DIONÍSIO CERQUEIRA</t>
  </si>
  <si>
    <t xml:space="preserve">APS SÃO L. DO OESTE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</si>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</sst>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FF"/>
      </patternFill>
    </fill>
    <fill>
      <patternFill patternType="solid">
        <fgColor rgb="FFEEEEEE"/>
        <bgColor rgb="FFF2F2F2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  <cellStyle name="TableStyleLight1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K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5" activeCellId="0" sqref="D1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6"/>
    <col collapsed="false" customWidth="true" hidden="false" outlineLevel="0" max="6" min="6" style="2" width="34.25"/>
    <col collapsed="false" customWidth="true" hidden="false" outlineLevel="0" max="7" min="7" style="2" width="10.62"/>
    <col collapsed="false" customWidth="true" hidden="false" outlineLevel="0" max="8" min="8" style="2" width="14.38"/>
    <col collapsed="false" customWidth="true" hidden="false" outlineLevel="0" max="1007" min="9" style="2" width="10.62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5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9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5</v>
      </c>
      <c r="C15" s="12" t="s">
        <v>12</v>
      </c>
      <c r="D15" s="13" t="n">
        <v>0</v>
      </c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3.8" hidden="false" customHeight="false" outlineLevel="0" collapsed="false">
      <c r="B18" s="19" t="s">
        <v>14</v>
      </c>
      <c r="C18" s="19"/>
      <c r="D18" s="19"/>
      <c r="E18" s="20"/>
      <c r="F18" s="20"/>
      <c r="G18" s="20"/>
      <c r="H18" s="20"/>
      <c r="I18" s="20"/>
      <c r="J18" s="20"/>
      <c r="K18" s="20"/>
    </row>
    <row r="19" customFormat="false" ht="13.8" hidden="false" customHeight="false" outlineLevel="0" collapsed="false">
      <c r="B19" s="21" t="s">
        <v>15</v>
      </c>
      <c r="C19" s="21"/>
      <c r="D19" s="21"/>
      <c r="E19" s="22"/>
      <c r="F19" s="20"/>
      <c r="G19" s="20"/>
      <c r="H19" s="20"/>
      <c r="I19" s="20"/>
      <c r="J19" s="20"/>
      <c r="K19" s="20"/>
    </row>
    <row r="20" customFormat="false" ht="13.8" hidden="false" customHeight="false" outlineLevel="0" collapsed="false">
      <c r="B20" s="19" t="s">
        <v>16</v>
      </c>
      <c r="C20" s="19"/>
      <c r="D20" s="19"/>
      <c r="E20" s="20"/>
      <c r="F20" s="20"/>
      <c r="G20" s="20"/>
      <c r="H20" s="20"/>
      <c r="I20" s="20"/>
      <c r="J20" s="20"/>
      <c r="K20" s="20"/>
    </row>
    <row r="21" customFormat="false" ht="13.8" hidden="false" customHeight="false" outlineLevel="0" collapsed="false">
      <c r="B21" s="19" t="s">
        <v>17</v>
      </c>
      <c r="C21" s="19"/>
      <c r="D21" s="19"/>
      <c r="E21" s="20"/>
      <c r="F21" s="20"/>
      <c r="G21" s="20"/>
      <c r="H21" s="20"/>
      <c r="I21" s="20"/>
      <c r="J21" s="20"/>
      <c r="K21" s="20"/>
    </row>
    <row r="22" customFormat="false" ht="13.8" hidden="false" customHeight="false" outlineLevel="0" collapsed="false">
      <c r="B22" s="19" t="s">
        <v>18</v>
      </c>
      <c r="C22" s="19"/>
      <c r="D22" s="19"/>
      <c r="E22" s="20"/>
      <c r="F22" s="20"/>
      <c r="G22" s="20"/>
      <c r="H22" s="20"/>
      <c r="I22" s="20"/>
      <c r="J22" s="20"/>
      <c r="K22" s="20"/>
    </row>
    <row r="23" customFormat="false" ht="13.8" hidden="false" customHeight="false" outlineLevel="0" collapsed="false">
      <c r="B23" s="19" t="s">
        <v>19</v>
      </c>
      <c r="C23" s="19"/>
      <c r="D23" s="19"/>
      <c r="E23" s="20"/>
      <c r="F23" s="20"/>
      <c r="G23" s="20"/>
      <c r="H23" s="20"/>
      <c r="I23" s="20"/>
      <c r="J23" s="20"/>
      <c r="K23" s="20"/>
    </row>
    <row r="24" customFormat="false" ht="13.8" hidden="false" customHeight="false" outlineLevel="0" collapsed="false">
      <c r="B24" s="19" t="s">
        <v>20</v>
      </c>
      <c r="C24" s="19"/>
      <c r="D24" s="19"/>
      <c r="E24" s="20"/>
      <c r="F24" s="20"/>
      <c r="G24" s="20"/>
      <c r="H24" s="20"/>
      <c r="I24" s="20"/>
      <c r="J24" s="20"/>
      <c r="K24" s="20"/>
    </row>
    <row r="25" customFormat="false" ht="13.8" hidden="false" customHeight="false" outlineLevel="0" collapsed="false">
      <c r="B25" s="19" t="s">
        <v>21</v>
      </c>
      <c r="C25" s="19"/>
      <c r="D25" s="19"/>
      <c r="E25" s="20"/>
      <c r="F25" s="20"/>
      <c r="G25" s="20"/>
      <c r="H25" s="20"/>
      <c r="I25" s="20"/>
      <c r="J25" s="20"/>
      <c r="K25" s="20"/>
    </row>
    <row r="26" customFormat="false" ht="13.8" hidden="false" customHeight="false" outlineLevel="0" collapsed="false">
      <c r="B26" s="19" t="s">
        <v>22</v>
      </c>
      <c r="C26" s="19"/>
      <c r="D26" s="19"/>
      <c r="E26" s="20"/>
      <c r="F26" s="20"/>
      <c r="G26" s="20"/>
      <c r="H26" s="20"/>
      <c r="I26" s="20"/>
      <c r="J26" s="20"/>
      <c r="K26" s="20"/>
    </row>
    <row r="27" customFormat="false" ht="13.8" hidden="false" customHeight="false" outlineLevel="0" collapsed="false">
      <c r="B27" s="19" t="s">
        <v>23</v>
      </c>
      <c r="C27" s="19"/>
      <c r="D27" s="19"/>
      <c r="E27" s="20"/>
      <c r="F27" s="20"/>
      <c r="G27" s="20"/>
      <c r="H27" s="20"/>
      <c r="I27" s="20"/>
      <c r="J27" s="20"/>
      <c r="K27" s="20"/>
    </row>
    <row r="28" customFormat="false" ht="13.8" hidden="false" customHeight="false" outlineLevel="0" collapsed="false">
      <c r="B28" s="19" t="s">
        <v>24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  <c r="E29" s="20"/>
      <c r="F29" s="20"/>
      <c r="G29" s="20"/>
      <c r="H29" s="20"/>
      <c r="I29" s="20"/>
      <c r="J29" s="20"/>
      <c r="K29" s="20"/>
    </row>
    <row r="30" customFormat="false" ht="13.8" hidden="false" customHeight="false" outlineLevel="0" collapsed="false">
      <c r="B30" s="19"/>
      <c r="C30" s="19"/>
      <c r="D30" s="19"/>
      <c r="E30" s="20"/>
      <c r="F30" s="20"/>
      <c r="G30" s="20"/>
      <c r="H30" s="20"/>
      <c r="I30" s="20"/>
      <c r="J30" s="20"/>
      <c r="K30" s="20"/>
    </row>
    <row r="31" customFormat="false" ht="13.8" hidden="false" customHeight="false" outlineLevel="0" collapsed="false">
      <c r="B31" s="23" t="s">
        <v>25</v>
      </c>
      <c r="C31" s="23"/>
      <c r="D31" s="23"/>
      <c r="E31" s="24"/>
      <c r="F31" s="24"/>
      <c r="G31" s="24"/>
      <c r="H31" s="24"/>
      <c r="I31" s="24"/>
      <c r="J31" s="24"/>
      <c r="K31" s="24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B10" activeCellId="0" sqref="B10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5" width="10.62"/>
    <col collapsed="false" customWidth="true" hidden="false" outlineLevel="0" max="3" min="3" style="25" width="20.5"/>
    <col collapsed="false" customWidth="true" hidden="false" outlineLevel="0" max="4" min="4" style="25" width="17.62"/>
    <col collapsed="false" customWidth="true" hidden="false" outlineLevel="0" max="9" min="5" style="25" width="11.62"/>
    <col collapsed="false" customWidth="true" hidden="false" outlineLevel="0" max="10" min="10" style="25" width="23"/>
    <col collapsed="false" customWidth="true" hidden="false" outlineLevel="0" max="249" min="11" style="25" width="10.5"/>
    <col collapsed="false" customWidth="true" hidden="false" outlineLevel="0" max="253" min="250" style="26" width="10.5"/>
    <col collapsed="false" customWidth="true" hidden="false" outlineLevel="0" max="1025" min="254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</row>
    <row r="5" customFormat="false" ht="19.5" hidden="false" customHeight="true" outlineLevel="0" collapsed="false"/>
    <row r="6" customFormat="false" ht="18" hidden="false" customHeight="true" outlineLevel="0" collapsed="false">
      <c r="B6" s="27" t="str">
        <f aca="false">Proposta!B6</f>
        <v>ANEXO I – T6</v>
      </c>
      <c r="C6" s="27"/>
      <c r="D6" s="27"/>
      <c r="E6" s="27"/>
      <c r="F6" s="27"/>
      <c r="G6" s="27"/>
      <c r="H6" s="27"/>
      <c r="I6" s="27"/>
      <c r="J6" s="27"/>
      <c r="K6" s="2"/>
      <c r="L6" s="2"/>
    </row>
    <row r="7" customFormat="false" ht="18" hidden="false" customHeight="true" outlineLevel="0" collapsed="false">
      <c r="H7" s="2"/>
      <c r="I7" s="2"/>
      <c r="J7" s="2"/>
      <c r="K7" s="2"/>
      <c r="L7" s="2"/>
    </row>
    <row r="8" customFormat="false" ht="19.5" hidden="false" customHeight="true" outlineLevel="0" collapsed="false">
      <c r="B8" s="28" t="s">
        <v>28</v>
      </c>
      <c r="C8" s="28"/>
      <c r="D8" s="28"/>
      <c r="E8" s="28"/>
      <c r="F8" s="28"/>
      <c r="G8" s="28"/>
      <c r="H8" s="28"/>
      <c r="I8" s="28"/>
      <c r="J8" s="28"/>
      <c r="K8" s="2"/>
      <c r="L8" s="2"/>
    </row>
    <row r="9" customFormat="false" ht="19.5" hidden="false" customHeight="true" outlineLevel="0" collapsed="false">
      <c r="B9" s="29" t="s">
        <v>29</v>
      </c>
      <c r="C9" s="29"/>
      <c r="D9" s="29"/>
      <c r="E9" s="29"/>
      <c r="F9" s="29"/>
      <c r="G9" s="29"/>
      <c r="H9" s="29"/>
      <c r="I9" s="29"/>
      <c r="J9" s="29"/>
      <c r="K9" s="2"/>
      <c r="L9" s="2"/>
    </row>
    <row r="10" customFormat="false" ht="18" hidden="false" customHeight="true" outlineLevel="0" collapsed="false">
      <c r="H10" s="2"/>
      <c r="I10" s="2"/>
      <c r="J10" s="2"/>
      <c r="K10" s="2"/>
      <c r="L10" s="2"/>
    </row>
    <row r="11" customFormat="false" ht="18" hidden="false" customHeight="true" outlineLevel="0" collapsed="false">
      <c r="B11" s="30" t="s">
        <v>30</v>
      </c>
      <c r="C11" s="30"/>
      <c r="D11" s="30"/>
      <c r="E11" s="31"/>
      <c r="F11" s="31"/>
      <c r="G11" s="32"/>
      <c r="H11" s="32"/>
      <c r="I11" s="32"/>
      <c r="J11" s="33"/>
      <c r="K11" s="2"/>
      <c r="L11" s="2"/>
    </row>
    <row r="12" customFormat="false" ht="24.75" hidden="false" customHeight="true" outlineLevel="0" collapsed="false">
      <c r="B12" s="34" t="s">
        <v>31</v>
      </c>
      <c r="C12" s="34"/>
      <c r="D12" s="34"/>
      <c r="E12" s="35"/>
      <c r="F12" s="35"/>
      <c r="G12" s="35"/>
      <c r="H12" s="36"/>
      <c r="I12" s="36"/>
      <c r="J12" s="37"/>
      <c r="K12" s="36"/>
      <c r="L12" s="2"/>
    </row>
    <row r="13" customFormat="false" ht="18" hidden="false" customHeight="true" outlineLevel="0" collapsed="false">
      <c r="B13" s="38" t="s">
        <v>32</v>
      </c>
      <c r="C13" s="36"/>
      <c r="D13" s="36"/>
      <c r="E13" s="36"/>
      <c r="F13" s="2"/>
      <c r="G13" s="2"/>
      <c r="H13" s="2"/>
      <c r="I13" s="2"/>
      <c r="J13" s="39"/>
      <c r="K13" s="2"/>
      <c r="L13" s="2"/>
    </row>
    <row r="14" customFormat="false" ht="18" hidden="false" customHeight="true" outlineLevel="0" collapsed="false">
      <c r="B14" s="40" t="s">
        <v>33</v>
      </c>
      <c r="C14" s="40"/>
      <c r="D14" s="40"/>
      <c r="E14" s="2"/>
      <c r="F14" s="2"/>
      <c r="G14" s="36"/>
      <c r="H14" s="2"/>
      <c r="I14" s="2"/>
      <c r="J14" s="39"/>
      <c r="K14" s="2"/>
      <c r="L14" s="2"/>
    </row>
    <row r="15" customFormat="false" ht="18" hidden="false" customHeight="true" outlineLevel="0" collapsed="false">
      <c r="B15" s="40" t="s">
        <v>34</v>
      </c>
      <c r="C15" s="40"/>
      <c r="D15" s="40"/>
      <c r="E15" s="2"/>
      <c r="F15" s="2"/>
      <c r="G15" s="36"/>
      <c r="H15" s="2"/>
      <c r="I15" s="2"/>
      <c r="J15" s="39"/>
      <c r="K15" s="2"/>
      <c r="L15" s="2"/>
    </row>
    <row r="16" customFormat="false" ht="18" hidden="false" customHeight="true" outlineLevel="0" collapsed="false">
      <c r="B16" s="40" t="s">
        <v>35</v>
      </c>
      <c r="C16" s="40"/>
      <c r="D16" s="40"/>
      <c r="E16" s="2"/>
      <c r="F16" s="2"/>
      <c r="G16" s="36"/>
      <c r="H16" s="2"/>
      <c r="I16" s="2"/>
      <c r="J16" s="39"/>
      <c r="K16" s="2"/>
      <c r="L16" s="2"/>
    </row>
    <row r="17" customFormat="false" ht="18" hidden="false" customHeight="true" outlineLevel="0" collapsed="false">
      <c r="B17" s="40" t="s">
        <v>36</v>
      </c>
      <c r="C17" s="40"/>
      <c r="D17" s="40"/>
      <c r="E17" s="2"/>
      <c r="F17" s="2"/>
      <c r="G17" s="36"/>
      <c r="H17" s="2"/>
      <c r="I17" s="2"/>
      <c r="J17" s="39"/>
      <c r="K17" s="2"/>
      <c r="L17" s="2"/>
    </row>
    <row r="18" customFormat="false" ht="18" hidden="false" customHeight="true" outlineLevel="0" collapsed="false">
      <c r="B18" s="40" t="s">
        <v>37</v>
      </c>
      <c r="C18" s="40"/>
      <c r="D18" s="40"/>
      <c r="E18" s="2"/>
      <c r="F18" s="2"/>
      <c r="G18" s="36"/>
      <c r="H18" s="2"/>
      <c r="I18" s="2"/>
      <c r="J18" s="39"/>
      <c r="K18" s="2"/>
      <c r="L18" s="2"/>
    </row>
    <row r="19" customFormat="false" ht="18" hidden="false" customHeight="true" outlineLevel="0" collapsed="false">
      <c r="B19" s="40" t="s">
        <v>38</v>
      </c>
      <c r="C19" s="40"/>
      <c r="D19" s="40"/>
      <c r="E19" s="2"/>
      <c r="F19" s="2"/>
      <c r="G19" s="36"/>
      <c r="H19" s="2"/>
      <c r="I19" s="2"/>
      <c r="J19" s="39"/>
      <c r="K19" s="2"/>
      <c r="L19" s="2"/>
    </row>
    <row r="20" customFormat="false" ht="18" hidden="false" customHeight="true" outlineLevel="0" collapsed="false">
      <c r="B20" s="41" t="s">
        <v>39</v>
      </c>
      <c r="C20" s="41"/>
      <c r="D20" s="41"/>
      <c r="E20" s="42"/>
      <c r="F20" s="42"/>
      <c r="G20" s="42"/>
      <c r="H20" s="42"/>
      <c r="I20" s="42"/>
      <c r="J20" s="43"/>
      <c r="K20" s="2"/>
      <c r="L20" s="2"/>
    </row>
    <row r="21" customFormat="false" ht="19.5" hidden="false" customHeight="true" outlineLevel="0" collapsed="false">
      <c r="B21" s="26"/>
      <c r="C21" s="26"/>
      <c r="D21" s="26"/>
      <c r="E21" s="2"/>
      <c r="F21" s="2"/>
      <c r="G21" s="26"/>
      <c r="H21" s="2"/>
      <c r="I21" s="2"/>
      <c r="J21" s="2"/>
      <c r="K21" s="2"/>
      <c r="L21" s="2"/>
    </row>
    <row r="22" customFormat="false" ht="49.5" hidden="false" customHeight="true" outlineLevel="0" collapsed="false">
      <c r="B22" s="44" t="s">
        <v>40</v>
      </c>
      <c r="C22" s="44"/>
      <c r="D22" s="44"/>
      <c r="E22" s="45" t="s">
        <v>41</v>
      </c>
      <c r="F22" s="45"/>
      <c r="G22" s="45"/>
      <c r="H22" s="45"/>
      <c r="I22" s="45"/>
      <c r="J22" s="46" t="s">
        <v>42</v>
      </c>
      <c r="K22" s="2"/>
      <c r="L22" s="2"/>
      <c r="M22" s="47"/>
    </row>
    <row r="23" customFormat="false" ht="19.5" hidden="false" customHeight="true" outlineLevel="0" collapsed="false">
      <c r="B23" s="44"/>
      <c r="C23" s="44"/>
      <c r="D23" s="44"/>
      <c r="E23" s="44" t="s">
        <v>43</v>
      </c>
      <c r="F23" s="44" t="s">
        <v>44</v>
      </c>
      <c r="G23" s="44" t="s">
        <v>45</v>
      </c>
      <c r="H23" s="44" t="s">
        <v>46</v>
      </c>
      <c r="I23" s="44" t="s">
        <v>47</v>
      </c>
      <c r="J23" s="46"/>
      <c r="K23" s="2"/>
      <c r="L23" s="2"/>
    </row>
    <row r="24" customFormat="false" ht="19.5" hidden="false" customHeight="true" outlineLevel="0" collapsed="false">
      <c r="B24" s="48" t="s">
        <v>48</v>
      </c>
      <c r="C24" s="48" t="s">
        <v>49</v>
      </c>
      <c r="D24" s="48"/>
      <c r="E24" s="49"/>
      <c r="F24" s="50" t="n">
        <f aca="false">E24</f>
        <v>0</v>
      </c>
      <c r="G24" s="50" t="n">
        <f aca="false">F24</f>
        <v>0</v>
      </c>
      <c r="H24" s="50" t="n">
        <f aca="false">G24</f>
        <v>0</v>
      </c>
      <c r="I24" s="50" t="n">
        <f aca="false">H24</f>
        <v>0</v>
      </c>
      <c r="J24" s="51" t="n">
        <v>0.04</v>
      </c>
      <c r="K24" s="2"/>
      <c r="L24" s="2"/>
    </row>
    <row r="25" customFormat="false" ht="19.5" hidden="false" customHeight="true" outlineLevel="0" collapsed="false">
      <c r="B25" s="48" t="s">
        <v>50</v>
      </c>
      <c r="C25" s="48" t="s">
        <v>51</v>
      </c>
      <c r="D25" s="48"/>
      <c r="E25" s="49"/>
      <c r="F25" s="50" t="n">
        <f aca="false">E25</f>
        <v>0</v>
      </c>
      <c r="G25" s="50" t="n">
        <f aca="false">F25</f>
        <v>0</v>
      </c>
      <c r="H25" s="50" t="n">
        <f aca="false">G25</f>
        <v>0</v>
      </c>
      <c r="I25" s="50" t="n">
        <f aca="false">H25</f>
        <v>0</v>
      </c>
      <c r="J25" s="51" t="n">
        <v>0.0123</v>
      </c>
      <c r="K25" s="2"/>
      <c r="L25" s="2"/>
    </row>
    <row r="26" customFormat="false" ht="19.5" hidden="false" customHeight="true" outlineLevel="0" collapsed="false">
      <c r="B26" s="48" t="s">
        <v>52</v>
      </c>
      <c r="C26" s="48" t="s">
        <v>53</v>
      </c>
      <c r="D26" s="48"/>
      <c r="E26" s="49"/>
      <c r="F26" s="50" t="n">
        <f aca="false">E26</f>
        <v>0</v>
      </c>
      <c r="G26" s="50" t="n">
        <f aca="false">F26</f>
        <v>0</v>
      </c>
      <c r="H26" s="50" t="n">
        <f aca="false">G26</f>
        <v>0</v>
      </c>
      <c r="I26" s="50" t="n">
        <f aca="false">H26</f>
        <v>0</v>
      </c>
      <c r="J26" s="51" t="n">
        <v>0.008</v>
      </c>
      <c r="K26" s="26"/>
      <c r="L26" s="26"/>
    </row>
    <row r="27" customFormat="false" ht="19.5" hidden="false" customHeight="true" outlineLevel="0" collapsed="false">
      <c r="B27" s="48" t="s">
        <v>54</v>
      </c>
      <c r="C27" s="48" t="s">
        <v>55</v>
      </c>
      <c r="D27" s="48"/>
      <c r="E27" s="49"/>
      <c r="F27" s="50" t="n">
        <f aca="false">E27</f>
        <v>0</v>
      </c>
      <c r="G27" s="50" t="n">
        <f aca="false">F27</f>
        <v>0</v>
      </c>
      <c r="H27" s="50" t="n">
        <f aca="false">G27</f>
        <v>0</v>
      </c>
      <c r="I27" s="50" t="n">
        <f aca="false">H27</f>
        <v>0</v>
      </c>
      <c r="J27" s="51" t="n">
        <v>0.0127</v>
      </c>
      <c r="K27" s="2"/>
      <c r="L27" s="2"/>
    </row>
    <row r="28" customFormat="false" ht="19.5" hidden="false" customHeight="true" outlineLevel="0" collapsed="false">
      <c r="B28" s="48" t="s">
        <v>56</v>
      </c>
      <c r="C28" s="48" t="s">
        <v>57</v>
      </c>
      <c r="D28" s="48"/>
      <c r="E28" s="49"/>
      <c r="F28" s="50" t="n">
        <f aca="false">E28</f>
        <v>0</v>
      </c>
      <c r="G28" s="50" t="n">
        <f aca="false">F28</f>
        <v>0</v>
      </c>
      <c r="H28" s="50" t="n">
        <f aca="false">G28</f>
        <v>0</v>
      </c>
      <c r="I28" s="50" t="n">
        <f aca="false">H28</f>
        <v>0</v>
      </c>
      <c r="J28" s="51" t="n">
        <v>0.074</v>
      </c>
      <c r="K28" s="2"/>
      <c r="L28" s="2"/>
    </row>
    <row r="29" customFormat="false" ht="19.5" hidden="false" customHeight="true" outlineLevel="0" collapsed="false">
      <c r="B29" s="48" t="s">
        <v>58</v>
      </c>
      <c r="C29" s="48" t="s">
        <v>59</v>
      </c>
      <c r="D29" s="48"/>
      <c r="E29" s="50" t="n">
        <v>0.0065</v>
      </c>
      <c r="F29" s="50" t="n">
        <f aca="false">E29</f>
        <v>0.0065</v>
      </c>
      <c r="G29" s="50" t="n">
        <f aca="false">F29</f>
        <v>0.0065</v>
      </c>
      <c r="H29" s="50" t="n">
        <f aca="false">G29</f>
        <v>0.0065</v>
      </c>
      <c r="I29" s="50" t="n">
        <f aca="false">H29</f>
        <v>0.0065</v>
      </c>
      <c r="J29" s="52" t="s">
        <v>60</v>
      </c>
      <c r="K29" s="26"/>
      <c r="L29" s="26"/>
    </row>
    <row r="30" customFormat="false" ht="19.5" hidden="false" customHeight="true" outlineLevel="0" collapsed="false">
      <c r="B30" s="48"/>
      <c r="C30" s="48" t="s">
        <v>61</v>
      </c>
      <c r="D30" s="48"/>
      <c r="E30" s="50" t="n">
        <v>0.03</v>
      </c>
      <c r="F30" s="50" t="n">
        <f aca="false">E30</f>
        <v>0.03</v>
      </c>
      <c r="G30" s="50" t="n">
        <f aca="false">F30</f>
        <v>0.03</v>
      </c>
      <c r="H30" s="50" t="n">
        <f aca="false">G30</f>
        <v>0.03</v>
      </c>
      <c r="I30" s="50" t="n">
        <f aca="false">H30</f>
        <v>0.03</v>
      </c>
      <c r="J30" s="52" t="s">
        <v>60</v>
      </c>
      <c r="K30" s="26"/>
      <c r="L30" s="26"/>
    </row>
    <row r="31" customFormat="false" ht="19.5" hidden="false" customHeight="true" outlineLevel="0" collapsed="false">
      <c r="B31" s="48"/>
      <c r="C31" s="48" t="s">
        <v>62</v>
      </c>
      <c r="D31" s="48"/>
      <c r="E31" s="50" t="n">
        <v>0.05</v>
      </c>
      <c r="F31" s="50" t="n">
        <v>0.04</v>
      </c>
      <c r="G31" s="50" t="n">
        <v>0.03</v>
      </c>
      <c r="H31" s="50" t="n">
        <v>0.025</v>
      </c>
      <c r="I31" s="50" t="n">
        <v>0.02</v>
      </c>
      <c r="J31" s="52" t="s">
        <v>60</v>
      </c>
      <c r="K31" s="26"/>
      <c r="L31" s="26"/>
    </row>
    <row r="32" customFormat="false" ht="19.5" hidden="false" customHeight="true" outlineLevel="0" collapsed="false">
      <c r="B32" s="48"/>
      <c r="C32" s="48" t="s">
        <v>63</v>
      </c>
      <c r="D32" s="48"/>
      <c r="E32" s="50" t="n">
        <v>0</v>
      </c>
      <c r="F32" s="50" t="n">
        <f aca="false">E32</f>
        <v>0</v>
      </c>
      <c r="G32" s="50" t="n">
        <f aca="false">F32</f>
        <v>0</v>
      </c>
      <c r="H32" s="50" t="n">
        <f aca="false">G32</f>
        <v>0</v>
      </c>
      <c r="I32" s="50" t="n">
        <f aca="false">H32</f>
        <v>0</v>
      </c>
      <c r="J32" s="53" t="s">
        <v>60</v>
      </c>
      <c r="K32" s="26"/>
      <c r="L32" s="26"/>
    </row>
    <row r="33" customFormat="false" ht="19.5" hidden="false" customHeight="true" outlineLevel="0" collapsed="false">
      <c r="B33" s="54" t="s">
        <v>64</v>
      </c>
      <c r="C33" s="54"/>
      <c r="D33" s="54"/>
      <c r="E33" s="55" t="n">
        <f aca="false">(((1+E26+E24+E27)*(1+E25)*(1+E28))/(1-(E29+E30+E31+E32))-1)</f>
        <v>0.0946907498631637</v>
      </c>
      <c r="F33" s="55" t="n">
        <f aca="false">(((1+F26+F24+F27)*(1+F25)*(1+F28))/(1-(F29+F30+F31+F32))-1)</f>
        <v>0.0828370330265296</v>
      </c>
      <c r="G33" s="55" t="n">
        <f aca="false">(((1+G26+G24+G27)*(1+G25)*(1+G28))/(1-(G29+G30+G31+G32))-1)</f>
        <v>0.0712372790573113</v>
      </c>
      <c r="H33" s="55" t="n">
        <f aca="false">(((1+H26+H24+H27)*(1+H25)*(1+H28))/(1-(H29+H30+H31+H32))-1)</f>
        <v>0.0655301012253595</v>
      </c>
      <c r="I33" s="55" t="n">
        <f aca="false">(((1+I26+I24+I27)*(1+I25)*(1+I28))/(1-(I29+I30+I31+I32))-1)</f>
        <v>0.0598834128245893</v>
      </c>
      <c r="J33" s="52" t="s">
        <v>60</v>
      </c>
    </row>
    <row r="34" customFormat="false" ht="19.5" hidden="false" customHeight="true" outlineLevel="0" collapsed="false">
      <c r="B34" s="56" t="s">
        <v>65</v>
      </c>
      <c r="C34" s="56"/>
      <c r="D34" s="56"/>
      <c r="E34" s="57" t="n">
        <f aca="false">ROUND(E33,4)</f>
        <v>0.0947</v>
      </c>
      <c r="F34" s="57" t="n">
        <f aca="false">ROUND(F33,4)</f>
        <v>0.0828</v>
      </c>
      <c r="G34" s="57" t="n">
        <f aca="false">ROUND(G33,4)</f>
        <v>0.0712</v>
      </c>
      <c r="H34" s="57" t="n">
        <f aca="false">ROUND(H33,4)</f>
        <v>0.0655</v>
      </c>
      <c r="I34" s="57" t="n">
        <f aca="false">ROUND(I33,4)</f>
        <v>0.0599</v>
      </c>
    </row>
    <row r="35" customFormat="false" ht="19.5" hidden="false" customHeight="true" outlineLevel="0" collapsed="false">
      <c r="B35" s="26"/>
      <c r="C35" s="26"/>
      <c r="D35" s="26"/>
      <c r="E35" s="26"/>
      <c r="F35" s="2"/>
      <c r="G35" s="2"/>
    </row>
    <row r="36" customFormat="false" ht="49.5" hidden="false" customHeight="true" outlineLevel="0" collapsed="false">
      <c r="B36" s="44" t="s">
        <v>66</v>
      </c>
      <c r="C36" s="44"/>
      <c r="D36" s="44"/>
      <c r="E36" s="45" t="s">
        <v>41</v>
      </c>
      <c r="F36" s="45"/>
      <c r="G36" s="45"/>
      <c r="H36" s="45"/>
      <c r="I36" s="45"/>
      <c r="J36" s="46" t="s">
        <v>42</v>
      </c>
    </row>
    <row r="37" customFormat="false" ht="19.5" hidden="false" customHeight="true" outlineLevel="0" collapsed="false">
      <c r="B37" s="44"/>
      <c r="C37" s="44"/>
      <c r="D37" s="44"/>
      <c r="E37" s="44" t="s">
        <v>43</v>
      </c>
      <c r="F37" s="44" t="s">
        <v>44</v>
      </c>
      <c r="G37" s="44" t="s">
        <v>45</v>
      </c>
      <c r="H37" s="44" t="s">
        <v>46</v>
      </c>
      <c r="I37" s="44" t="s">
        <v>47</v>
      </c>
      <c r="J37" s="46"/>
    </row>
    <row r="38" customFormat="false" ht="19.5" hidden="false" customHeight="true" outlineLevel="0" collapsed="false">
      <c r="B38" s="48" t="s">
        <v>48</v>
      </c>
      <c r="C38" s="48" t="s">
        <v>49</v>
      </c>
      <c r="D38" s="48"/>
      <c r="E38" s="49"/>
      <c r="F38" s="50" t="n">
        <f aca="false">E38</f>
        <v>0</v>
      </c>
      <c r="G38" s="50" t="n">
        <f aca="false">F38</f>
        <v>0</v>
      </c>
      <c r="H38" s="50" t="n">
        <f aca="false">G38</f>
        <v>0</v>
      </c>
      <c r="I38" s="50" t="n">
        <f aca="false">H38</f>
        <v>0</v>
      </c>
      <c r="J38" s="51" t="n">
        <v>0.0345</v>
      </c>
    </row>
    <row r="39" customFormat="false" ht="19.5" hidden="false" customHeight="true" outlineLevel="0" collapsed="false">
      <c r="B39" s="48" t="s">
        <v>50</v>
      </c>
      <c r="C39" s="48" t="s">
        <v>51</v>
      </c>
      <c r="D39" s="48"/>
      <c r="E39" s="49"/>
      <c r="F39" s="50" t="n">
        <f aca="false">E39</f>
        <v>0</v>
      </c>
      <c r="G39" s="50" t="n">
        <f aca="false">F39</f>
        <v>0</v>
      </c>
      <c r="H39" s="50" t="n">
        <f aca="false">G39</f>
        <v>0</v>
      </c>
      <c r="I39" s="50" t="n">
        <f aca="false">H39</f>
        <v>0</v>
      </c>
      <c r="J39" s="51" t="n">
        <v>0.0085</v>
      </c>
    </row>
    <row r="40" customFormat="false" ht="19.5" hidden="false" customHeight="true" outlineLevel="0" collapsed="false">
      <c r="B40" s="48" t="s">
        <v>52</v>
      </c>
      <c r="C40" s="48" t="s">
        <v>53</v>
      </c>
      <c r="D40" s="48"/>
      <c r="E40" s="49"/>
      <c r="F40" s="50" t="n">
        <f aca="false">E40</f>
        <v>0</v>
      </c>
      <c r="G40" s="50" t="n">
        <f aca="false">F40</f>
        <v>0</v>
      </c>
      <c r="H40" s="50" t="n">
        <f aca="false">G40</f>
        <v>0</v>
      </c>
      <c r="I40" s="50" t="n">
        <f aca="false">H40</f>
        <v>0</v>
      </c>
      <c r="J40" s="51" t="n">
        <v>0.0048</v>
      </c>
    </row>
    <row r="41" customFormat="false" ht="19.5" hidden="false" customHeight="true" outlineLevel="0" collapsed="false">
      <c r="B41" s="48" t="s">
        <v>54</v>
      </c>
      <c r="C41" s="48" t="s">
        <v>55</v>
      </c>
      <c r="D41" s="48"/>
      <c r="E41" s="49"/>
      <c r="F41" s="50" t="n">
        <f aca="false">E41</f>
        <v>0</v>
      </c>
      <c r="G41" s="50" t="n">
        <f aca="false">F41</f>
        <v>0</v>
      </c>
      <c r="H41" s="50" t="n">
        <f aca="false">G41</f>
        <v>0</v>
      </c>
      <c r="I41" s="50" t="n">
        <f aca="false">H41</f>
        <v>0</v>
      </c>
      <c r="J41" s="51" t="n">
        <v>0.0085</v>
      </c>
    </row>
    <row r="42" customFormat="false" ht="19.5" hidden="false" customHeight="true" outlineLevel="0" collapsed="false">
      <c r="B42" s="48" t="s">
        <v>56</v>
      </c>
      <c r="C42" s="48" t="s">
        <v>57</v>
      </c>
      <c r="D42" s="48"/>
      <c r="E42" s="49"/>
      <c r="F42" s="50" t="n">
        <f aca="false">E42</f>
        <v>0</v>
      </c>
      <c r="G42" s="50" t="n">
        <f aca="false">F42</f>
        <v>0</v>
      </c>
      <c r="H42" s="50" t="n">
        <f aca="false">G42</f>
        <v>0</v>
      </c>
      <c r="I42" s="50" t="n">
        <f aca="false">H42</f>
        <v>0</v>
      </c>
      <c r="J42" s="51" t="n">
        <v>0.0511</v>
      </c>
    </row>
    <row r="43" customFormat="false" ht="19.5" hidden="false" customHeight="true" outlineLevel="0" collapsed="false">
      <c r="B43" s="48" t="s">
        <v>58</v>
      </c>
      <c r="C43" s="48" t="s">
        <v>59</v>
      </c>
      <c r="D43" s="48"/>
      <c r="E43" s="50" t="n">
        <v>0.0065</v>
      </c>
      <c r="F43" s="50" t="n">
        <f aca="false">E43</f>
        <v>0.0065</v>
      </c>
      <c r="G43" s="50" t="n">
        <f aca="false">F43</f>
        <v>0.0065</v>
      </c>
      <c r="H43" s="50" t="n">
        <f aca="false">G43</f>
        <v>0.0065</v>
      </c>
      <c r="I43" s="50" t="n">
        <f aca="false">H43</f>
        <v>0.0065</v>
      </c>
      <c r="J43" s="52" t="s">
        <v>60</v>
      </c>
    </row>
    <row r="44" customFormat="false" ht="19.5" hidden="false" customHeight="true" outlineLevel="0" collapsed="false">
      <c r="B44" s="48"/>
      <c r="C44" s="48" t="s">
        <v>61</v>
      </c>
      <c r="D44" s="48"/>
      <c r="E44" s="50" t="n">
        <v>0.03</v>
      </c>
      <c r="F44" s="50" t="n">
        <f aca="false">E44</f>
        <v>0.03</v>
      </c>
      <c r="G44" s="50" t="n">
        <f aca="false">F44</f>
        <v>0.03</v>
      </c>
      <c r="H44" s="50" t="n">
        <f aca="false">G44</f>
        <v>0.03</v>
      </c>
      <c r="I44" s="50" t="n">
        <f aca="false">H44</f>
        <v>0.03</v>
      </c>
      <c r="J44" s="52" t="s">
        <v>60</v>
      </c>
    </row>
    <row r="45" customFormat="false" ht="19.5" hidden="false" customHeight="true" outlineLevel="0" collapsed="false">
      <c r="B45" s="48"/>
      <c r="C45" s="48" t="s">
        <v>62</v>
      </c>
      <c r="D45" s="48"/>
      <c r="E45" s="50" t="n">
        <v>0</v>
      </c>
      <c r="F45" s="50" t="n">
        <v>0</v>
      </c>
      <c r="G45" s="50" t="n">
        <v>0</v>
      </c>
      <c r="H45" s="50" t="n">
        <v>0</v>
      </c>
      <c r="I45" s="50" t="n">
        <v>0</v>
      </c>
      <c r="J45" s="52" t="s">
        <v>60</v>
      </c>
    </row>
    <row r="46" customFormat="false" ht="19.5" hidden="false" customHeight="true" outlineLevel="0" collapsed="false">
      <c r="B46" s="48"/>
      <c r="C46" s="48" t="s">
        <v>63</v>
      </c>
      <c r="D46" s="48"/>
      <c r="E46" s="50" t="n">
        <v>0</v>
      </c>
      <c r="F46" s="50" t="n">
        <f aca="false">E46</f>
        <v>0</v>
      </c>
      <c r="G46" s="50" t="n">
        <f aca="false">F46</f>
        <v>0</v>
      </c>
      <c r="H46" s="50" t="n">
        <f aca="false">G46</f>
        <v>0</v>
      </c>
      <c r="I46" s="50" t="n">
        <f aca="false">H46</f>
        <v>0</v>
      </c>
      <c r="J46" s="52" t="s">
        <v>60</v>
      </c>
    </row>
    <row r="47" customFormat="false" ht="19.5" hidden="false" customHeight="true" outlineLevel="0" collapsed="false">
      <c r="B47" s="54" t="s">
        <v>64</v>
      </c>
      <c r="C47" s="54"/>
      <c r="D47" s="54"/>
      <c r="E47" s="55" t="n">
        <f aca="false">(((1+E40+E38+E41)*(1+E39)*(1+E42))/(1-(E43+E44+E45+E46))-1)</f>
        <v>0.0378827192527245</v>
      </c>
      <c r="F47" s="55" t="n">
        <f aca="false">(((1+F40+F38+F41)*(1+F39)*(1+F42))/(1-(F43+F44+F45+F46))-1)</f>
        <v>0.0378827192527245</v>
      </c>
      <c r="G47" s="55" t="n">
        <f aca="false">(((1+G40+G38+G41)*(1+G39)*(1+G42))/(1-(G43+G44+G45+G46))-1)</f>
        <v>0.0378827192527245</v>
      </c>
      <c r="H47" s="55" t="n">
        <f aca="false">(((1+H40+H38+H41)*(1+H39)*(1+H42))/(1-(H43+H44+H45+H46))-1)</f>
        <v>0.0378827192527245</v>
      </c>
      <c r="I47" s="55" t="n">
        <f aca="false">(((1+I40+I38+I41)*(1+I39)*(1+I42))/(1-(I43+I44+I45+I46))-1)</f>
        <v>0.0378827192527245</v>
      </c>
      <c r="J47" s="52" t="s">
        <v>60</v>
      </c>
    </row>
    <row r="48" customFormat="false" ht="19.5" hidden="false" customHeight="true" outlineLevel="0" collapsed="false">
      <c r="B48" s="58" t="s">
        <v>65</v>
      </c>
      <c r="C48" s="58"/>
      <c r="D48" s="58"/>
      <c r="E48" s="59" t="n">
        <f aca="false">ROUND(E47,4)</f>
        <v>0.0379</v>
      </c>
      <c r="F48" s="59" t="n">
        <f aca="false">ROUND(F47,4)</f>
        <v>0.0379</v>
      </c>
      <c r="G48" s="59" t="n">
        <f aca="false">ROUND(G47,4)</f>
        <v>0.0379</v>
      </c>
      <c r="H48" s="59" t="n">
        <f aca="false">ROUND(H47,4)</f>
        <v>0.0379</v>
      </c>
      <c r="I48" s="59" t="n">
        <f aca="false">ROUND(I47,4)</f>
        <v>0.0379</v>
      </c>
    </row>
    <row r="49" customFormat="false" ht="19.5" hidden="false" customHeight="true" outlineLevel="0" collapsed="false">
      <c r="B49" s="26"/>
      <c r="C49" s="60"/>
      <c r="D49" s="60"/>
      <c r="E49" s="60"/>
      <c r="F49" s="60"/>
      <c r="G49" s="61"/>
    </row>
    <row r="50" customFormat="false" ht="21" hidden="false" customHeight="true" outlineLevel="0" collapsed="false">
      <c r="B50" s="62" t="s">
        <v>67</v>
      </c>
      <c r="C50" s="62"/>
      <c r="D50" s="62"/>
      <c r="E50" s="62"/>
      <c r="F50" s="62"/>
      <c r="G50" s="62"/>
      <c r="H50" s="62"/>
      <c r="I50" s="62"/>
      <c r="J50" s="62"/>
    </row>
    <row r="51" customFormat="false" ht="18" hidden="false" customHeight="true" outlineLevel="0" collapsed="false">
      <c r="B51" s="63" t="s">
        <v>68</v>
      </c>
      <c r="C51" s="63"/>
      <c r="D51" s="63"/>
      <c r="E51" s="63"/>
      <c r="F51" s="63"/>
      <c r="G51" s="63"/>
      <c r="H51" s="63"/>
      <c r="I51" s="63"/>
      <c r="J51" s="63"/>
    </row>
    <row r="52" customFormat="false" ht="18.75" hidden="false" customHeight="true" outlineLevel="0" collapsed="false">
      <c r="B52" s="63" t="s">
        <v>69</v>
      </c>
      <c r="C52" s="63"/>
      <c r="D52" s="63"/>
      <c r="E52" s="63"/>
      <c r="F52" s="63"/>
      <c r="G52" s="63"/>
      <c r="H52" s="63"/>
      <c r="I52" s="63"/>
      <c r="J52" s="63"/>
    </row>
    <row r="53" customFormat="false" ht="16.5" hidden="false" customHeight="true" outlineLevel="0" collapsed="false">
      <c r="B53" s="63" t="s">
        <v>70</v>
      </c>
      <c r="C53" s="63"/>
      <c r="D53" s="63"/>
      <c r="E53" s="63"/>
      <c r="F53" s="63"/>
      <c r="G53" s="63"/>
      <c r="H53" s="63"/>
      <c r="I53" s="63"/>
      <c r="J53" s="63"/>
    </row>
    <row r="54" customFormat="false" ht="69.75" hidden="false" customHeight="true" outlineLevel="0" collapsed="false">
      <c r="B54" s="63" t="s">
        <v>71</v>
      </c>
      <c r="C54" s="63"/>
      <c r="D54" s="63"/>
      <c r="E54" s="63"/>
      <c r="F54" s="63"/>
      <c r="G54" s="63"/>
      <c r="H54" s="63"/>
      <c r="I54" s="63"/>
      <c r="J54" s="63"/>
    </row>
    <row r="55" customFormat="false" ht="23.25" hidden="false" customHeight="true" outlineLevel="0" collapsed="false">
      <c r="B55" s="64" t="s">
        <v>72</v>
      </c>
      <c r="C55" s="64"/>
      <c r="D55" s="64"/>
      <c r="E55" s="64"/>
      <c r="F55" s="64"/>
      <c r="G55" s="64"/>
      <c r="H55" s="64"/>
      <c r="I55" s="64"/>
      <c r="J55" s="64"/>
    </row>
    <row r="56" customFormat="false" ht="31.5" hidden="false" customHeight="true" outlineLevel="0" collapsed="false">
      <c r="B56" s="63" t="s">
        <v>73</v>
      </c>
      <c r="C56" s="63"/>
      <c r="D56" s="63"/>
      <c r="E56" s="63"/>
      <c r="F56" s="63"/>
      <c r="G56" s="63"/>
      <c r="H56" s="63"/>
      <c r="I56" s="63"/>
      <c r="J56" s="63"/>
    </row>
    <row r="57" customFormat="false" ht="19.5" hidden="false" customHeight="true" outlineLevel="0" collapsed="false">
      <c r="B57" s="63" t="s">
        <v>74</v>
      </c>
      <c r="C57" s="63"/>
      <c r="D57" s="63"/>
      <c r="E57" s="63"/>
      <c r="F57" s="63"/>
      <c r="G57" s="63"/>
      <c r="H57" s="63"/>
      <c r="I57" s="63"/>
      <c r="J57" s="63"/>
    </row>
    <row r="58" customFormat="false" ht="45" hidden="false" customHeight="true" outlineLevel="0" collapsed="false">
      <c r="B58" s="65" t="s">
        <v>75</v>
      </c>
      <c r="C58" s="65"/>
      <c r="D58" s="65"/>
      <c r="E58" s="65"/>
      <c r="F58" s="65"/>
      <c r="G58" s="65"/>
      <c r="H58" s="65"/>
      <c r="I58" s="65"/>
      <c r="J58" s="65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2" activeCellId="0" sqref="H12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6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3"/>
    <col collapsed="false" customWidth="true" hidden="false" outlineLevel="0" max="10" min="10" style="2" width="7"/>
    <col collapsed="false" customWidth="true" hidden="false" outlineLevel="0" max="11" min="11" style="2" width="9.62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true" hidden="false" outlineLevel="0" max="1013" min="14" style="2" width="10.62"/>
    <col collapsed="false" customWidth="true" hidden="false" outlineLevel="0" max="1016" min="1014" style="1" width="8"/>
    <col collapsed="false" customWidth="true" hidden="false" outlineLevel="0" max="1025" min="101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</row>
    <row r="3" customFormat="false" ht="60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6" t="s">
        <v>79</v>
      </c>
      <c r="C7" s="66" t="s">
        <v>80</v>
      </c>
      <c r="D7" s="66" t="s">
        <v>81</v>
      </c>
      <c r="E7" s="66" t="s">
        <v>82</v>
      </c>
      <c r="F7" s="66" t="s">
        <v>82</v>
      </c>
      <c r="G7" s="66" t="s">
        <v>83</v>
      </c>
      <c r="H7" s="66" t="s">
        <v>84</v>
      </c>
      <c r="I7" s="66" t="s">
        <v>85</v>
      </c>
    </row>
    <row r="8" customFormat="false" ht="27.75" hidden="false" customHeight="true" outlineLevel="0" collapsed="false">
      <c r="B8" s="67" t="n">
        <v>0.02</v>
      </c>
      <c r="C8" s="68" t="n">
        <v>615677.422334427</v>
      </c>
      <c r="D8" s="67" t="n">
        <f aca="false">'BDI Não Desonerado'!I34</f>
        <v>0.0599</v>
      </c>
      <c r="E8" s="69" t="n">
        <f aca="false">1-($G8/($C8*(1+D8)))</f>
        <v>1</v>
      </c>
      <c r="F8" s="67" t="n">
        <f aca="false">IF(E8&lt;0,0,E8)</f>
        <v>1</v>
      </c>
      <c r="G8" s="70" t="n">
        <f aca="false">$I$8*H8</f>
        <v>0</v>
      </c>
      <c r="H8" s="71" t="n">
        <v>0.461472917271001</v>
      </c>
      <c r="I8" s="72" t="n">
        <f aca="false">Proposta!D15</f>
        <v>0</v>
      </c>
      <c r="K8" s="73"/>
      <c r="L8" s="17"/>
      <c r="M8" s="17"/>
    </row>
    <row r="9" customFormat="false" ht="27.75" hidden="false" customHeight="true" outlineLevel="0" collapsed="false">
      <c r="B9" s="67" t="n">
        <v>0.025</v>
      </c>
      <c r="C9" s="68" t="n">
        <v>67923.9586108421</v>
      </c>
      <c r="D9" s="67" t="n">
        <f aca="false">'BDI Não Desonerado'!H34</f>
        <v>0.0655</v>
      </c>
      <c r="E9" s="69" t="n">
        <f aca="false">1-($G9/($C9*(1+D9)))</f>
        <v>1</v>
      </c>
      <c r="F9" s="67" t="n">
        <f aca="false">IF(E9&lt;0,0,E9)</f>
        <v>1</v>
      </c>
      <c r="G9" s="70" t="n">
        <f aca="false">$I$8*H9</f>
        <v>0</v>
      </c>
      <c r="H9" s="71" t="n">
        <v>0.0511822495829214</v>
      </c>
      <c r="I9" s="74"/>
      <c r="K9" s="73"/>
      <c r="L9" s="17"/>
      <c r="M9" s="17"/>
    </row>
    <row r="10" customFormat="false" ht="27.75" hidden="false" customHeight="true" outlineLevel="0" collapsed="false">
      <c r="B10" s="67" t="n">
        <v>0.03</v>
      </c>
      <c r="C10" s="68" t="n">
        <v>419655.149701661</v>
      </c>
      <c r="D10" s="67" t="n">
        <f aca="false">'BDI Não Desonerado'!G34</f>
        <v>0.0712</v>
      </c>
      <c r="E10" s="69" t="n">
        <f aca="false">1-($G10/($C10*(1+D10)))</f>
        <v>1</v>
      </c>
      <c r="F10" s="67" t="n">
        <f aca="false">IF(E10&lt;0,0,E10)</f>
        <v>1</v>
      </c>
      <c r="G10" s="70" t="n">
        <f aca="false">$I$8*H10</f>
        <v>0</v>
      </c>
      <c r="H10" s="71" t="n">
        <v>0.317918157437053</v>
      </c>
      <c r="I10" s="74"/>
      <c r="K10" s="73"/>
      <c r="L10" s="17"/>
      <c r="M10" s="17"/>
    </row>
    <row r="11" customFormat="false" ht="27.75" hidden="false" customHeight="true" outlineLevel="0" collapsed="false">
      <c r="B11" s="67" t="n">
        <v>0.04</v>
      </c>
      <c r="C11" s="68" t="n">
        <v>43366.6262796438</v>
      </c>
      <c r="D11" s="67" t="n">
        <f aca="false">'BDI Não Desonerado'!F34</f>
        <v>0.0828</v>
      </c>
      <c r="E11" s="69" t="n">
        <f aca="false">1-($G11/($C11*(1+D11)))</f>
        <v>1</v>
      </c>
      <c r="F11" s="67" t="n">
        <f aca="false">IF(E11&lt;0,0,E11)</f>
        <v>1</v>
      </c>
      <c r="G11" s="70" t="n">
        <f aca="false">$I$8*H11</f>
        <v>0</v>
      </c>
      <c r="H11" s="71" t="n">
        <v>0.0332069453936969</v>
      </c>
      <c r="I11" s="74"/>
      <c r="K11" s="73"/>
      <c r="L11" s="17"/>
      <c r="M11" s="17"/>
    </row>
    <row r="12" customFormat="false" ht="27.75" hidden="false" customHeight="true" outlineLevel="0" collapsed="false">
      <c r="B12" s="67" t="n">
        <v>0.05</v>
      </c>
      <c r="C12" s="68" t="n">
        <v>175965.631073426</v>
      </c>
      <c r="D12" s="67" t="n">
        <f aca="false">'BDI Não Desonerado'!E34</f>
        <v>0.0947</v>
      </c>
      <c r="E12" s="69" t="n">
        <f aca="false">1-($G12/($C12*(1+D12)))</f>
        <v>1</v>
      </c>
      <c r="F12" s="67" t="n">
        <f aca="false">IF(E12&lt;0,0,E12)</f>
        <v>1</v>
      </c>
      <c r="G12" s="70" t="n">
        <f aca="false">$I$8*H12</f>
        <v>0</v>
      </c>
      <c r="H12" s="71" t="n">
        <v>0.136219730315327</v>
      </c>
      <c r="I12" s="74"/>
      <c r="K12" s="73"/>
      <c r="L12" s="17"/>
      <c r="M12" s="17"/>
    </row>
    <row r="13" customFormat="false" ht="19.5" hidden="false" customHeight="true" outlineLevel="0" collapsed="false">
      <c r="L13" s="17"/>
      <c r="M13" s="17"/>
    </row>
    <row r="14" customFormat="false" ht="24.75" hidden="false" customHeight="true" outlineLevel="0" collapsed="false">
      <c r="B14" s="75" t="s">
        <v>72</v>
      </c>
      <c r="C14" s="75"/>
      <c r="D14" s="75"/>
      <c r="E14" s="75"/>
      <c r="F14" s="75"/>
      <c r="G14" s="75"/>
      <c r="H14" s="75"/>
      <c r="I14" s="75"/>
      <c r="L14" s="17"/>
    </row>
    <row r="15" customFormat="false" ht="19.5" hidden="false" customHeight="true" outlineLevel="0" collapsed="false">
      <c r="B15" s="76" t="s">
        <v>86</v>
      </c>
      <c r="C15" s="76"/>
      <c r="D15" s="76"/>
      <c r="E15" s="76"/>
      <c r="F15" s="76"/>
      <c r="G15" s="76"/>
      <c r="H15" s="76"/>
      <c r="I15" s="76"/>
      <c r="L15" s="17"/>
    </row>
    <row r="16" customFormat="false" ht="19.5" hidden="false" customHeight="true" outlineLevel="0" collapsed="false">
      <c r="B16" s="76" t="s">
        <v>87</v>
      </c>
      <c r="C16" s="76"/>
      <c r="D16" s="76"/>
      <c r="E16" s="76"/>
      <c r="F16" s="76"/>
      <c r="G16" s="76"/>
      <c r="H16" s="76"/>
      <c r="I16" s="76"/>
    </row>
    <row r="17" customFormat="false" ht="9.75" hidden="false" customHeight="true" outlineLevel="0" collapsed="false">
      <c r="B17" s="77"/>
      <c r="C17" s="78"/>
      <c r="D17" s="78"/>
      <c r="E17" s="78"/>
      <c r="F17" s="78"/>
      <c r="G17" s="78"/>
      <c r="H17" s="78"/>
      <c r="I17" s="79"/>
    </row>
    <row r="18" customFormat="false" ht="19.5" hidden="false" customHeight="true" outlineLevel="0" collapsed="false">
      <c r="B18" s="76" t="s">
        <v>88</v>
      </c>
      <c r="C18" s="76"/>
      <c r="D18" s="76"/>
      <c r="E18" s="76"/>
      <c r="F18" s="76"/>
      <c r="G18" s="76"/>
      <c r="H18" s="76"/>
      <c r="I18" s="76"/>
    </row>
    <row r="19" customFormat="false" ht="19.5" hidden="false" customHeight="true" outlineLevel="0" collapsed="false">
      <c r="B19" s="76" t="s">
        <v>89</v>
      </c>
      <c r="C19" s="76"/>
      <c r="D19" s="76"/>
      <c r="E19" s="76"/>
      <c r="F19" s="76"/>
      <c r="G19" s="76"/>
      <c r="H19" s="76"/>
      <c r="I19" s="76"/>
    </row>
    <row r="20" customFormat="false" ht="9.75" hidden="false" customHeight="true" outlineLevel="0" collapsed="false">
      <c r="B20" s="77"/>
      <c r="C20" s="78"/>
      <c r="D20" s="78"/>
      <c r="E20" s="78"/>
      <c r="F20" s="78"/>
      <c r="G20" s="78"/>
      <c r="H20" s="78"/>
      <c r="I20" s="79"/>
    </row>
    <row r="21" customFormat="false" ht="19.5" hidden="false" customHeight="true" outlineLevel="0" collapsed="false">
      <c r="B21" s="76" t="s">
        <v>32</v>
      </c>
      <c r="C21" s="76"/>
      <c r="D21" s="76"/>
      <c r="E21" s="76"/>
      <c r="F21" s="76"/>
      <c r="G21" s="76"/>
      <c r="H21" s="76"/>
      <c r="I21" s="76"/>
    </row>
    <row r="22" customFormat="false" ht="19.5" hidden="false" customHeight="true" outlineLevel="0" collapsed="false">
      <c r="B22" s="76" t="s">
        <v>90</v>
      </c>
      <c r="C22" s="76"/>
      <c r="D22" s="76"/>
      <c r="E22" s="76"/>
      <c r="F22" s="76"/>
      <c r="G22" s="76"/>
      <c r="H22" s="76"/>
      <c r="I22" s="76"/>
    </row>
    <row r="23" customFormat="false" ht="19.5" hidden="false" customHeight="true" outlineLevel="0" collapsed="false">
      <c r="B23" s="76" t="s">
        <v>91</v>
      </c>
      <c r="C23" s="76"/>
      <c r="D23" s="76"/>
      <c r="E23" s="76"/>
      <c r="F23" s="76"/>
      <c r="G23" s="76"/>
      <c r="H23" s="76"/>
      <c r="I23" s="76"/>
    </row>
    <row r="24" customFormat="false" ht="19.5" hidden="false" customHeight="true" outlineLevel="0" collapsed="false">
      <c r="B24" s="76" t="s">
        <v>92</v>
      </c>
      <c r="C24" s="76"/>
      <c r="D24" s="76"/>
      <c r="E24" s="76"/>
      <c r="F24" s="76"/>
      <c r="G24" s="76"/>
      <c r="H24" s="76"/>
      <c r="I24" s="76"/>
    </row>
    <row r="25" customFormat="false" ht="9.75" hidden="false" customHeight="true" outlineLevel="0" collapsed="false">
      <c r="B25" s="77"/>
      <c r="C25" s="78"/>
      <c r="D25" s="78"/>
      <c r="E25" s="78"/>
      <c r="F25" s="78"/>
      <c r="G25" s="78"/>
      <c r="H25" s="78"/>
      <c r="I25" s="79"/>
    </row>
    <row r="26" customFormat="false" ht="49.5" hidden="false" customHeight="true" outlineLevel="0" collapsed="false">
      <c r="B26" s="76" t="s">
        <v>93</v>
      </c>
      <c r="C26" s="76"/>
      <c r="D26" s="76"/>
      <c r="E26" s="76"/>
      <c r="F26" s="76"/>
      <c r="G26" s="76"/>
      <c r="H26" s="76"/>
      <c r="I26" s="76"/>
    </row>
    <row r="27" customFormat="false" ht="9.75" hidden="false" customHeight="true" outlineLevel="0" collapsed="false">
      <c r="B27" s="77"/>
      <c r="C27" s="78"/>
      <c r="D27" s="78"/>
      <c r="E27" s="78"/>
      <c r="F27" s="78"/>
      <c r="G27" s="78"/>
      <c r="H27" s="78"/>
      <c r="I27" s="79"/>
    </row>
    <row r="28" customFormat="false" ht="49.5" hidden="false" customHeight="true" outlineLevel="0" collapsed="false">
      <c r="B28" s="80" t="s">
        <v>94</v>
      </c>
      <c r="C28" s="80"/>
      <c r="D28" s="80"/>
      <c r="E28" s="80"/>
      <c r="F28" s="80"/>
      <c r="G28" s="80"/>
      <c r="H28" s="80"/>
      <c r="I28" s="80"/>
    </row>
    <row r="29" customFormat="false" ht="24.75" hidden="false" customHeight="true" outlineLevel="0" collapsed="false">
      <c r="B29" s="81"/>
      <c r="C29" s="81"/>
      <c r="D29" s="81"/>
      <c r="E29" s="81"/>
      <c r="F29" s="81"/>
      <c r="G29" s="81"/>
      <c r="H29" s="81"/>
      <c r="I29" s="81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2" width="33"/>
    <col collapsed="false" customWidth="true" hidden="false" outlineLevel="0" max="4" min="3" style="82" width="12.62"/>
    <col collapsed="false" customWidth="true" hidden="false" outlineLevel="0" max="5" min="5" style="82" width="12.5"/>
    <col collapsed="false" customWidth="true" hidden="false" outlineLevel="0" max="6" min="6" style="82" width="13"/>
    <col collapsed="false" customWidth="true" hidden="false" outlineLevel="0" max="7" min="7" style="82" width="12.25"/>
    <col collapsed="false" customWidth="true" hidden="false" outlineLevel="0" max="8" min="8" style="82" width="13.12"/>
    <col collapsed="false" customWidth="true" hidden="false" outlineLevel="0" max="9" min="9" style="82" width="9.75"/>
    <col collapsed="false" customWidth="true" hidden="false" outlineLevel="0" max="10" min="10" style="82" width="12.62"/>
    <col collapsed="false" customWidth="true" hidden="false" outlineLevel="0" max="11" min="11" style="82" width="13.38"/>
    <col collapsed="false" customWidth="true" hidden="false" outlineLevel="0" max="13" min="12" style="82" width="12.62"/>
    <col collapsed="false" customWidth="true" hidden="false" outlineLevel="0" max="14" min="14" style="82" width="13"/>
    <col collapsed="false" customWidth="true" hidden="false" outlineLevel="0" max="15" min="15" style="82" width="12.37"/>
    <col collapsed="false" customWidth="true" hidden="false" outlineLevel="0" max="16" min="16" style="82" width="12.76"/>
    <col collapsed="false" customWidth="true" hidden="false" outlineLevel="0" max="17" min="17" style="82" width="18.25"/>
    <col collapsed="false" customWidth="true" hidden="false" outlineLevel="0" max="988" min="18" style="82" width="10.62"/>
    <col collapsed="false" customWidth="true" hidden="false" outlineLevel="0" max="1006" min="989" style="1" width="10.62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39.75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83" customFormat="true" ht="19.5" hidden="false" customHeight="true" outlineLevel="0" collapsed="false">
      <c r="B4" s="84"/>
      <c r="C4" s="84"/>
      <c r="D4" s="84"/>
      <c r="E4" s="84"/>
      <c r="F4" s="84"/>
      <c r="G4" s="84"/>
      <c r="H4" s="84"/>
      <c r="I4" s="84"/>
      <c r="J4" s="85"/>
      <c r="K4" s="85"/>
      <c r="L4" s="85"/>
      <c r="M4" s="61"/>
      <c r="AKW4" s="86"/>
      <c r="AKX4" s="86"/>
      <c r="AKY4" s="86"/>
      <c r="AKZ4" s="86"/>
    </row>
    <row r="5" customFormat="false" ht="24.7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6"/>
      <c r="AKX5" s="86"/>
      <c r="AKY5" s="86"/>
      <c r="AKZ5" s="86"/>
    </row>
    <row r="6" customFormat="false" ht="19.5" hidden="false" customHeight="true" outlineLevel="0" collapsed="false"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AKW6" s="86"/>
      <c r="AKX6" s="86"/>
      <c r="AKY6" s="86"/>
      <c r="AKZ6" s="86"/>
    </row>
    <row r="7" customFormat="false" ht="59.25" hidden="false" customHeight="true" outlineLevel="0" collapsed="false">
      <c r="B7" s="88" t="s">
        <v>96</v>
      </c>
      <c r="C7" s="88" t="s">
        <v>97</v>
      </c>
      <c r="D7" s="88" t="s">
        <v>98</v>
      </c>
      <c r="E7" s="88" t="s">
        <v>99</v>
      </c>
      <c r="F7" s="88" t="s">
        <v>100</v>
      </c>
      <c r="G7" s="88" t="s">
        <v>101</v>
      </c>
      <c r="H7" s="88" t="s">
        <v>102</v>
      </c>
      <c r="I7" s="89"/>
      <c r="J7" s="90"/>
      <c r="K7" s="91"/>
      <c r="L7" s="91"/>
      <c r="M7" s="91"/>
      <c r="N7" s="91"/>
      <c r="O7" s="91"/>
      <c r="P7" s="91"/>
      <c r="AKW7" s="86"/>
      <c r="AKX7" s="86"/>
      <c r="AKY7" s="86"/>
      <c r="AKZ7" s="86"/>
    </row>
    <row r="8" customFormat="false" ht="38.25" hidden="false" customHeight="true" outlineLevel="0" collapsed="false">
      <c r="B8" s="92" t="s">
        <v>103</v>
      </c>
      <c r="C8" s="93" t="n">
        <f aca="false">D8/12</f>
        <v>0</v>
      </c>
      <c r="D8" s="93" t="n">
        <f aca="false">((J29*12)+(K29*4)+(L29*2)+M29)+((J44*12)+(K44*4)+(L44*2)+M44)</f>
        <v>0</v>
      </c>
      <c r="E8" s="93" t="n">
        <f aca="false">((Proposta!D15/12)*0.75)+(((Proposta!D15/12)*0.25)-C8)</f>
        <v>0</v>
      </c>
      <c r="F8" s="93" t="n">
        <f aca="false">E8*12</f>
        <v>0</v>
      </c>
      <c r="G8" s="93" t="n">
        <f aca="false">C8+E8</f>
        <v>0</v>
      </c>
      <c r="H8" s="93" t="n">
        <f aca="false">D8+F8</f>
        <v>0</v>
      </c>
      <c r="I8" s="94"/>
      <c r="J8" s="95"/>
      <c r="K8" s="96"/>
      <c r="L8" s="96"/>
      <c r="M8" s="96"/>
      <c r="N8" s="96"/>
      <c r="O8" s="96"/>
      <c r="P8" s="96"/>
      <c r="AKW8" s="86"/>
      <c r="AKX8" s="86"/>
      <c r="AKY8" s="86"/>
      <c r="AKZ8" s="86"/>
    </row>
    <row r="9" customFormat="false" ht="19.5" hidden="false" customHeight="true" outlineLevel="0" collapsed="false">
      <c r="B9" s="97"/>
      <c r="C9" s="98"/>
      <c r="D9" s="98"/>
      <c r="E9" s="98"/>
      <c r="F9" s="98"/>
      <c r="G9" s="98"/>
      <c r="H9" s="98"/>
      <c r="I9" s="94"/>
      <c r="J9" s="95"/>
      <c r="K9" s="96"/>
      <c r="L9" s="96"/>
      <c r="M9" s="96"/>
      <c r="N9" s="96"/>
      <c r="O9" s="96"/>
      <c r="P9" s="96"/>
      <c r="AKW9" s="86"/>
      <c r="AKX9" s="86"/>
      <c r="AKY9" s="86"/>
      <c r="AKZ9" s="86"/>
    </row>
    <row r="10" customFormat="false" ht="19.5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6"/>
      <c r="O10" s="96"/>
      <c r="P10" s="96"/>
      <c r="AKW10" s="86"/>
      <c r="AKX10" s="86"/>
      <c r="AKY10" s="86"/>
      <c r="AKZ10" s="86"/>
    </row>
    <row r="11" customFormat="false" ht="19.5" hidden="false" customHeight="true" outlineLevel="0" collapsed="false">
      <c r="B11" s="83"/>
      <c r="C11" s="83"/>
      <c r="D11" s="83"/>
      <c r="E11" s="83"/>
      <c r="F11" s="83"/>
      <c r="G11" s="83"/>
      <c r="H11" s="83"/>
      <c r="I11" s="83"/>
      <c r="J11" s="61"/>
      <c r="K11" s="61"/>
      <c r="L11" s="61"/>
      <c r="AKW11" s="86"/>
      <c r="AKX11" s="86"/>
      <c r="AKY11" s="86"/>
      <c r="AKZ11" s="86"/>
    </row>
    <row r="12" s="99" customFormat="true" ht="19.5" hidden="false" customHeight="true" outlineLevel="0" collapsed="false">
      <c r="B12" s="66" t="s">
        <v>105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AKW12" s="90"/>
      <c r="AKX12" s="90"/>
      <c r="AKY12" s="90"/>
      <c r="AKZ12" s="90"/>
    </row>
    <row r="13" customFormat="false" ht="36.75" hidden="false" customHeight="true" outlineLevel="0" collapsed="false">
      <c r="B13" s="100" t="s">
        <v>106</v>
      </c>
      <c r="C13" s="101" t="s">
        <v>107</v>
      </c>
      <c r="D13" s="101"/>
      <c r="E13" s="101"/>
      <c r="F13" s="101"/>
      <c r="G13" s="101" t="s">
        <v>108</v>
      </c>
      <c r="H13" s="102" t="s">
        <v>109</v>
      </c>
      <c r="I13" s="102"/>
      <c r="J13" s="103" t="s">
        <v>110</v>
      </c>
      <c r="K13" s="103"/>
      <c r="L13" s="103"/>
      <c r="M13" s="103"/>
      <c r="P13" s="104"/>
      <c r="Q13" s="105"/>
      <c r="AKW13" s="90"/>
      <c r="AKX13" s="90"/>
      <c r="AKY13" s="90"/>
      <c r="AKZ13" s="90"/>
    </row>
    <row r="14" customFormat="false" ht="19.5" hidden="false" customHeight="true" outlineLevel="0" collapsed="false">
      <c r="B14" s="100"/>
      <c r="C14" s="101" t="s">
        <v>111</v>
      </c>
      <c r="D14" s="101" t="s">
        <v>112</v>
      </c>
      <c r="E14" s="101" t="s">
        <v>113</v>
      </c>
      <c r="F14" s="101" t="s">
        <v>114</v>
      </c>
      <c r="G14" s="101"/>
      <c r="H14" s="102" t="s">
        <v>81</v>
      </c>
      <c r="I14" s="102" t="s">
        <v>82</v>
      </c>
      <c r="J14" s="103" t="s">
        <v>111</v>
      </c>
      <c r="K14" s="103" t="s">
        <v>112</v>
      </c>
      <c r="L14" s="103" t="s">
        <v>113</v>
      </c>
      <c r="M14" s="103" t="s">
        <v>114</v>
      </c>
      <c r="AKW14" s="106"/>
      <c r="AKX14" s="106"/>
      <c r="AKY14" s="106"/>
      <c r="AKZ14" s="106"/>
    </row>
    <row r="15" s="2" customFormat="true" ht="18" hidden="false" customHeight="true" outlineLevel="0" collapsed="false">
      <c r="B15" s="107" t="s">
        <v>115</v>
      </c>
      <c r="C15" s="108" t="n">
        <v>1150.81096777368</v>
      </c>
      <c r="D15" s="108" t="n">
        <v>1247.1251999249</v>
      </c>
      <c r="E15" s="108" t="n">
        <v>1198.96808384929</v>
      </c>
      <c r="F15" s="108" t="n">
        <v>2416.86840536155</v>
      </c>
      <c r="G15" s="109" t="n">
        <v>0.02</v>
      </c>
      <c r="H15" s="67" t="n">
        <f aca="false">VLOOKUP(G15,Descontos!B$8:D$12,3,)</f>
        <v>0.0599</v>
      </c>
      <c r="I15" s="67" t="n">
        <f aca="false">VLOOKUP(G15,Descontos!B$8:F$12,5,)</f>
        <v>1</v>
      </c>
      <c r="J15" s="68" t="n">
        <f aca="false">C15*(1+$H15)*(1-$I15)</f>
        <v>0</v>
      </c>
      <c r="K15" s="68" t="n">
        <f aca="false">D15*(1+$H15)*(1-$I15)</f>
        <v>0</v>
      </c>
      <c r="L15" s="68" t="n">
        <f aca="false">E15*(1+$H15)*(1-$I15)</f>
        <v>0</v>
      </c>
      <c r="M15" s="68" t="n">
        <f aca="false">F15*(1+$H15)*(1-$I15)</f>
        <v>0</v>
      </c>
      <c r="N15" s="110"/>
    </row>
    <row r="16" s="2" customFormat="true" ht="18" hidden="false" customHeight="true" outlineLevel="0" collapsed="false">
      <c r="B16" s="107" t="s">
        <v>116</v>
      </c>
      <c r="C16" s="108" t="n">
        <v>822.3454897035</v>
      </c>
      <c r="D16" s="108" t="n">
        <v>918.659721854727</v>
      </c>
      <c r="E16" s="108" t="n">
        <v>1352.07376653525</v>
      </c>
      <c r="F16" s="108" t="n">
        <v>2652.15408804751</v>
      </c>
      <c r="G16" s="109" t="n">
        <v>0.05</v>
      </c>
      <c r="H16" s="67" t="n">
        <f aca="false">VLOOKUP(G16,Descontos!B$8:D$12,3,)</f>
        <v>0.0947</v>
      </c>
      <c r="I16" s="67" t="n">
        <f aca="false">VLOOKUP(G16,Descontos!B$8:F$12,5,)</f>
        <v>1</v>
      </c>
      <c r="J16" s="68" t="n">
        <f aca="false">C16*(1+H16)*(1-I16)</f>
        <v>0</v>
      </c>
      <c r="K16" s="68" t="n">
        <f aca="false">D16*(1+$H16)*(1-$I16)</f>
        <v>0</v>
      </c>
      <c r="L16" s="68" t="n">
        <f aca="false">E16*(1+$H16)*(1-$I16)</f>
        <v>0</v>
      </c>
      <c r="M16" s="68" t="n">
        <f aca="false">F16*(1+$H16)*(1-$I16)</f>
        <v>0</v>
      </c>
      <c r="N16" s="110"/>
    </row>
    <row r="17" customFormat="false" ht="18" hidden="false" customHeight="true" outlineLevel="0" collapsed="false">
      <c r="B17" s="107" t="s">
        <v>117</v>
      </c>
      <c r="C17" s="108" t="n">
        <v>672.352603023239</v>
      </c>
      <c r="D17" s="108" t="n">
        <v>744.588277136659</v>
      </c>
      <c r="E17" s="108" t="n">
        <v>1190.04160083608</v>
      </c>
      <c r="F17" s="108" t="n">
        <v>2467.52242234834</v>
      </c>
      <c r="G17" s="109" t="n">
        <v>0.02</v>
      </c>
      <c r="H17" s="67" t="n">
        <f aca="false">VLOOKUP(G17,Descontos!B$8:D$12,3,)</f>
        <v>0.0599</v>
      </c>
      <c r="I17" s="67" t="n">
        <f aca="false">VLOOKUP(G17,Descontos!B$8:F$12,5,)</f>
        <v>1</v>
      </c>
      <c r="J17" s="68" t="n">
        <f aca="false">C17*(1+H17)*(1-I17)</f>
        <v>0</v>
      </c>
      <c r="K17" s="68" t="n">
        <f aca="false">D17*(1+$H17)*(1-$I17)</f>
        <v>0</v>
      </c>
      <c r="L17" s="68" t="n">
        <f aca="false">E17*(1+$H17)*(1-$I17)</f>
        <v>0</v>
      </c>
      <c r="M17" s="68" t="n">
        <f aca="false">F17*(1+$H17)*(1-$I17)</f>
        <v>0</v>
      </c>
    </row>
    <row r="18" customFormat="false" ht="18" hidden="false" customHeight="true" outlineLevel="0" collapsed="false">
      <c r="B18" s="107" t="s">
        <v>118</v>
      </c>
      <c r="C18" s="108" t="n">
        <v>502.290511633325</v>
      </c>
      <c r="D18" s="108" t="n">
        <v>598.604743784551</v>
      </c>
      <c r="E18" s="108" t="n">
        <v>1032.01878846507</v>
      </c>
      <c r="F18" s="108" t="n">
        <v>2332.09910997733</v>
      </c>
      <c r="G18" s="109" t="n">
        <v>0.02</v>
      </c>
      <c r="H18" s="67" t="n">
        <f aca="false">VLOOKUP(G18,Descontos!B$8:D$12,3,)</f>
        <v>0.0599</v>
      </c>
      <c r="I18" s="67" t="n">
        <f aca="false">VLOOKUP(G18,Descontos!B$8:F$12,5,)</f>
        <v>1</v>
      </c>
      <c r="J18" s="68" t="n">
        <f aca="false">C18*(1+H18)*(1-I18)</f>
        <v>0</v>
      </c>
      <c r="K18" s="68" t="n">
        <f aca="false">D18*(1+$H18)*(1-$I18)</f>
        <v>0</v>
      </c>
      <c r="L18" s="68" t="n">
        <f aca="false">E18*(1+$H18)*(1-$I18)</f>
        <v>0</v>
      </c>
      <c r="M18" s="68" t="n">
        <f aca="false">F18*(1+$H18)*(1-$I18)</f>
        <v>0</v>
      </c>
    </row>
    <row r="19" customFormat="false" ht="18" hidden="false" customHeight="true" outlineLevel="0" collapsed="false">
      <c r="B19" s="107" t="s">
        <v>119</v>
      </c>
      <c r="C19" s="108" t="n">
        <v>796.421577422798</v>
      </c>
      <c r="D19" s="108" t="n">
        <v>892.735809574025</v>
      </c>
      <c r="E19" s="108" t="n">
        <v>1326.14985425454</v>
      </c>
      <c r="F19" s="108" t="n">
        <v>2626.23017576681</v>
      </c>
      <c r="G19" s="109" t="n">
        <v>0.02</v>
      </c>
      <c r="H19" s="67" t="n">
        <f aca="false">VLOOKUP(G19,Descontos!B$8:D$12,3,)</f>
        <v>0.0599</v>
      </c>
      <c r="I19" s="67" t="n">
        <f aca="false">VLOOKUP(G19,Descontos!B$8:F$12,5,)</f>
        <v>1</v>
      </c>
      <c r="J19" s="68" t="n">
        <f aca="false">C19*(1+H19)*(1-I19)</f>
        <v>0</v>
      </c>
      <c r="K19" s="68" t="n">
        <f aca="false">D19*(1+$H19)*(1-$I19)</f>
        <v>0</v>
      </c>
      <c r="L19" s="68" t="n">
        <f aca="false">E19*(1+$H19)*(1-$I19)</f>
        <v>0</v>
      </c>
      <c r="M19" s="68" t="n">
        <f aca="false">F19*(1+$H19)*(1-$I19)</f>
        <v>0</v>
      </c>
    </row>
    <row r="20" customFormat="false" ht="18" hidden="false" customHeight="true" outlineLevel="0" collapsed="false">
      <c r="B20" s="107" t="s">
        <v>120</v>
      </c>
      <c r="C20" s="108" t="n">
        <v>751.464681970608</v>
      </c>
      <c r="D20" s="108" t="n">
        <v>823.700356084028</v>
      </c>
      <c r="E20" s="108" t="n">
        <v>787.582519027318</v>
      </c>
      <c r="F20" s="108" t="n">
        <v>1982.88334053958</v>
      </c>
      <c r="G20" s="109" t="n">
        <v>0.02</v>
      </c>
      <c r="H20" s="67" t="n">
        <f aca="false">VLOOKUP(G20,Descontos!B$8:D$12,3,)</f>
        <v>0.0599</v>
      </c>
      <c r="I20" s="67" t="n">
        <f aca="false">VLOOKUP(G20,Descontos!B$8:F$12,5,)</f>
        <v>1</v>
      </c>
      <c r="J20" s="68" t="n">
        <f aca="false">C20*(1+H20)*(1-I20)</f>
        <v>0</v>
      </c>
      <c r="K20" s="68" t="n">
        <f aca="false">D20*(1+$H20)*(1-$I20)</f>
        <v>0</v>
      </c>
      <c r="L20" s="68" t="n">
        <f aca="false">E20*(1+$H20)*(1-$I20)</f>
        <v>0</v>
      </c>
      <c r="M20" s="68" t="n">
        <f aca="false">F20*(1+$H20)*(1-$I20)</f>
        <v>0</v>
      </c>
    </row>
    <row r="21" customFormat="false" ht="18" hidden="false" customHeight="true" outlineLevel="0" collapsed="false">
      <c r="B21" s="107" t="s">
        <v>121</v>
      </c>
      <c r="C21" s="108" t="n">
        <v>822.3454897035</v>
      </c>
      <c r="D21" s="108" t="n">
        <v>918.659721854727</v>
      </c>
      <c r="E21" s="108" t="n">
        <v>1352.07376653525</v>
      </c>
      <c r="F21" s="108" t="n">
        <v>2652.15408804751</v>
      </c>
      <c r="G21" s="109" t="n">
        <v>0.03</v>
      </c>
      <c r="H21" s="67" t="n">
        <f aca="false">VLOOKUP(G21,Descontos!B$8:D$12,3,)</f>
        <v>0.0712</v>
      </c>
      <c r="I21" s="67" t="n">
        <f aca="false">VLOOKUP(G21,Descontos!B$8:F$12,5,)</f>
        <v>1</v>
      </c>
      <c r="J21" s="68" t="n">
        <f aca="false">C21*(1+H21)*(1-I21)</f>
        <v>0</v>
      </c>
      <c r="K21" s="68" t="n">
        <f aca="false">D21*(1+$H21)*(1-$I21)</f>
        <v>0</v>
      </c>
      <c r="L21" s="68" t="n">
        <f aca="false">E21*(1+$H21)*(1-$I21)</f>
        <v>0</v>
      </c>
      <c r="M21" s="68" t="n">
        <f aca="false">F21*(1+$H21)*(1-$I21)</f>
        <v>0</v>
      </c>
    </row>
    <row r="22" customFormat="false" ht="18" hidden="false" customHeight="true" outlineLevel="0" collapsed="false">
      <c r="B22" s="107" t="s">
        <v>122</v>
      </c>
      <c r="C22" s="108" t="n">
        <v>486.792607409204</v>
      </c>
      <c r="D22" s="108" t="n">
        <v>559.028281522624</v>
      </c>
      <c r="E22" s="108" t="n">
        <v>522.910444465914</v>
      </c>
      <c r="F22" s="108" t="n">
        <v>1718.21126597818</v>
      </c>
      <c r="G22" s="109" t="n">
        <v>0.04</v>
      </c>
      <c r="H22" s="67" t="n">
        <f aca="false">VLOOKUP(G22,Descontos!B$8:D$12,3,)</f>
        <v>0.0828</v>
      </c>
      <c r="I22" s="67" t="n">
        <f aca="false">VLOOKUP(G22,Descontos!B$8:F$12,5,)</f>
        <v>1</v>
      </c>
      <c r="J22" s="68" t="n">
        <f aca="false">C22*(1+H22)*(1-I22)</f>
        <v>0</v>
      </c>
      <c r="K22" s="68" t="n">
        <f aca="false">D22*(1+$H22)*(1-$I22)</f>
        <v>0</v>
      </c>
      <c r="L22" s="68" t="n">
        <f aca="false">E22*(1+$H22)*(1-$I22)</f>
        <v>0</v>
      </c>
      <c r="M22" s="68" t="n">
        <f aca="false">F22*(1+$H22)*(1-$I22)</f>
        <v>0</v>
      </c>
    </row>
    <row r="23" customFormat="false" ht="18" hidden="false" customHeight="true" outlineLevel="0" collapsed="false">
      <c r="B23" s="107" t="s">
        <v>123</v>
      </c>
      <c r="C23" s="108" t="n">
        <v>486.792607409204</v>
      </c>
      <c r="D23" s="108" t="n">
        <v>559.028281522624</v>
      </c>
      <c r="E23" s="108" t="n">
        <v>522.910444465914</v>
      </c>
      <c r="F23" s="108" t="n">
        <v>1718.21126597818</v>
      </c>
      <c r="G23" s="109" t="n">
        <v>0.02</v>
      </c>
      <c r="H23" s="67" t="n">
        <f aca="false">VLOOKUP(G23,Descontos!B$8:D$12,3,)</f>
        <v>0.0599</v>
      </c>
      <c r="I23" s="67" t="n">
        <f aca="false">VLOOKUP(G23,Descontos!B$8:F$12,5,)</f>
        <v>1</v>
      </c>
      <c r="J23" s="68" t="n">
        <f aca="false">C23*(1+H23)*(1-I23)</f>
        <v>0</v>
      </c>
      <c r="K23" s="68" t="n">
        <f aca="false">D23*(1+$H23)*(1-$I23)</f>
        <v>0</v>
      </c>
      <c r="L23" s="68" t="n">
        <f aca="false">E23*(1+$H23)*(1-$I23)</f>
        <v>0</v>
      </c>
      <c r="M23" s="68" t="n">
        <f aca="false">F23*(1+$H23)*(1-$I23)</f>
        <v>0</v>
      </c>
    </row>
    <row r="24" customFormat="false" ht="18" hidden="false" customHeight="true" outlineLevel="0" collapsed="false">
      <c r="B24" s="107" t="s">
        <v>124</v>
      </c>
      <c r="C24" s="108" t="n">
        <v>801.755844966659</v>
      </c>
      <c r="D24" s="108" t="n">
        <v>898.070077117885</v>
      </c>
      <c r="E24" s="108" t="n">
        <v>849.912961042272</v>
      </c>
      <c r="F24" s="108" t="n">
        <v>2067.81328255454</v>
      </c>
      <c r="G24" s="109" t="n">
        <v>0.025</v>
      </c>
      <c r="H24" s="67" t="n">
        <f aca="false">VLOOKUP(G24,Descontos!B$8:D$12,3,)</f>
        <v>0.0655</v>
      </c>
      <c r="I24" s="67" t="n">
        <f aca="false">VLOOKUP(G24,Descontos!B$8:F$12,5,)</f>
        <v>1</v>
      </c>
      <c r="J24" s="68" t="n">
        <f aca="false">C24*(1+H24)*(1-I24)</f>
        <v>0</v>
      </c>
      <c r="K24" s="68" t="n">
        <f aca="false">D24*(1+$H24)*(1-$I24)</f>
        <v>0</v>
      </c>
      <c r="L24" s="68" t="n">
        <f aca="false">E24*(1+$H24)*(1-$I24)</f>
        <v>0</v>
      </c>
      <c r="M24" s="68" t="n">
        <f aca="false">F24*(1+$H24)*(1-$I24)</f>
        <v>0</v>
      </c>
    </row>
    <row r="25" customFormat="false" ht="18" hidden="false" customHeight="true" outlineLevel="0" collapsed="false">
      <c r="B25" s="107" t="s">
        <v>125</v>
      </c>
      <c r="C25" s="108" t="n">
        <v>877.728393212272</v>
      </c>
      <c r="D25" s="108" t="n">
        <v>974.042625363499</v>
      </c>
      <c r="E25" s="108" t="n">
        <v>1407.45667004402</v>
      </c>
      <c r="F25" s="108" t="n">
        <v>2707.53699155628</v>
      </c>
      <c r="G25" s="109" t="n">
        <v>0.02</v>
      </c>
      <c r="H25" s="67" t="n">
        <f aca="false">VLOOKUP(G25,Descontos!B$8:D$12,3,)</f>
        <v>0.0599</v>
      </c>
      <c r="I25" s="67" t="n">
        <f aca="false">VLOOKUP(G25,Descontos!B$8:F$12,5,)</f>
        <v>1</v>
      </c>
      <c r="J25" s="68" t="n">
        <f aca="false">C25*(1+H25)*(1-I25)</f>
        <v>0</v>
      </c>
      <c r="K25" s="68" t="n">
        <f aca="false">D25*(1+$H25)*(1-$I25)</f>
        <v>0</v>
      </c>
      <c r="L25" s="68" t="n">
        <f aca="false">E25*(1+$H25)*(1-$I25)</f>
        <v>0</v>
      </c>
      <c r="M25" s="68" t="n">
        <f aca="false">F25*(1+$H25)*(1-$I25)</f>
        <v>0</v>
      </c>
    </row>
    <row r="26" customFormat="false" ht="18" hidden="false" customHeight="true" outlineLevel="0" collapsed="false">
      <c r="B26" s="107" t="s">
        <v>126</v>
      </c>
      <c r="C26" s="108" t="n">
        <v>564.743573036834</v>
      </c>
      <c r="D26" s="108" t="n">
        <v>661.05780518806</v>
      </c>
      <c r="E26" s="108" t="n">
        <v>1094.47184986858</v>
      </c>
      <c r="F26" s="108" t="n">
        <v>2394.55217138084</v>
      </c>
      <c r="G26" s="109" t="n">
        <v>0.03</v>
      </c>
      <c r="H26" s="67" t="n">
        <f aca="false">VLOOKUP(G26,Descontos!B$8:D$12,3,)</f>
        <v>0.0712</v>
      </c>
      <c r="I26" s="67" t="n">
        <f aca="false">VLOOKUP(G26,Descontos!B$8:F$12,5,)</f>
        <v>1</v>
      </c>
      <c r="J26" s="68" t="n">
        <f aca="false">C26*(1+H26)*(1-I26)</f>
        <v>0</v>
      </c>
      <c r="K26" s="68" t="n">
        <f aca="false">D26*(1+$H26)*(1-$I26)</f>
        <v>0</v>
      </c>
      <c r="L26" s="68" t="n">
        <f aca="false">E26*(1+$H26)*(1-$I26)</f>
        <v>0</v>
      </c>
      <c r="M26" s="68" t="n">
        <f aca="false">F26*(1+$H26)*(1-$I26)</f>
        <v>0</v>
      </c>
    </row>
    <row r="27" customFormat="false" ht="18" hidden="false" customHeight="true" outlineLevel="0" collapsed="false">
      <c r="B27" s="107" t="s">
        <v>127</v>
      </c>
      <c r="C27" s="108" t="n">
        <v>437.016703900432</v>
      </c>
      <c r="D27" s="108" t="n">
        <v>509.252378013852</v>
      </c>
      <c r="E27" s="108" t="n">
        <v>473.134540957142</v>
      </c>
      <c r="F27" s="108" t="n">
        <v>473.134540957142</v>
      </c>
      <c r="G27" s="109" t="n">
        <v>0.03</v>
      </c>
      <c r="H27" s="67" t="n">
        <f aca="false">VLOOKUP(G27,Descontos!B$8:D$12,3,)</f>
        <v>0.0712</v>
      </c>
      <c r="I27" s="67" t="n">
        <f aca="false">VLOOKUP(G27,Descontos!B$8:F$12,5,)</f>
        <v>1</v>
      </c>
      <c r="J27" s="68" t="n">
        <f aca="false">C27*(1+H27)*(1-I27)</f>
        <v>0</v>
      </c>
      <c r="K27" s="68" t="n">
        <f aca="false">D27*(1+$H27)*(1-$I27)</f>
        <v>0</v>
      </c>
      <c r="L27" s="68" t="n">
        <f aca="false">E27*(1+$H27)*(1-$I27)</f>
        <v>0</v>
      </c>
      <c r="M27" s="68" t="n">
        <f aca="false">F27*(1+$H27)*(1-$I27)</f>
        <v>0</v>
      </c>
    </row>
    <row r="28" customFormat="false" ht="18" hidden="false" customHeight="true" outlineLevel="0" collapsed="false">
      <c r="B28" s="107" t="s">
        <v>128</v>
      </c>
      <c r="C28" s="108" t="n">
        <v>502.290511633325</v>
      </c>
      <c r="D28" s="108" t="n">
        <v>598.604743784551</v>
      </c>
      <c r="E28" s="108" t="n">
        <v>1032.01878846507</v>
      </c>
      <c r="F28" s="108" t="n">
        <v>2332.09910997733</v>
      </c>
      <c r="G28" s="109" t="n">
        <v>0.02</v>
      </c>
      <c r="H28" s="67" t="n">
        <f aca="false">VLOOKUP(G28,Descontos!B$8:D$12,3,)</f>
        <v>0.0599</v>
      </c>
      <c r="I28" s="67" t="n">
        <f aca="false">VLOOKUP(G28,Descontos!B$8:F$12,5,)</f>
        <v>1</v>
      </c>
      <c r="J28" s="68" t="n">
        <f aca="false">C28*(1+H28)*(1-I28)</f>
        <v>0</v>
      </c>
      <c r="K28" s="68" t="n">
        <f aca="false">D28*(1+$H28)*(1-$I28)</f>
        <v>0</v>
      </c>
      <c r="L28" s="68" t="n">
        <f aca="false">E28*(1+$H28)*(1-$I28)</f>
        <v>0</v>
      </c>
      <c r="M28" s="68" t="n">
        <f aca="false">F28*(1+$H28)*(1-$I28)</f>
        <v>0</v>
      </c>
    </row>
    <row r="29" customFormat="false" ht="18" hidden="false" customHeight="true" outlineLevel="0" collapsed="false">
      <c r="A29" s="83"/>
      <c r="B29" s="66" t="s">
        <v>129</v>
      </c>
      <c r="C29" s="111" t="n">
        <f aca="false">SUM(C15:C28)</f>
        <v>9675.15156279858</v>
      </c>
      <c r="D29" s="111" t="n">
        <f aca="false">SUM(D15:D28)</f>
        <v>10903.1580227267</v>
      </c>
      <c r="E29" s="111" t="n">
        <f aca="false">SUM(E15:E28)</f>
        <v>14141.7240788117</v>
      </c>
      <c r="F29" s="111" t="n">
        <f aca="false">SUM(F15:F28)</f>
        <v>30541.4702584711</v>
      </c>
      <c r="G29" s="111" t="s">
        <v>60</v>
      </c>
      <c r="H29" s="112" t="s">
        <v>60</v>
      </c>
      <c r="I29" s="112" t="s">
        <v>60</v>
      </c>
      <c r="J29" s="113" t="n">
        <f aca="false">SUM(J15:J28)</f>
        <v>0</v>
      </c>
      <c r="K29" s="113" t="n">
        <f aca="false">SUM(K15:K28)</f>
        <v>0</v>
      </c>
      <c r="L29" s="113" t="n">
        <f aca="false">SUM(L15:L28)</f>
        <v>0</v>
      </c>
      <c r="M29" s="113" t="n">
        <f aca="false">SUM(M15:M28)</f>
        <v>0</v>
      </c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3"/>
      <c r="CX29" s="83"/>
      <c r="CY29" s="83"/>
      <c r="CZ29" s="83"/>
      <c r="DA29" s="83"/>
      <c r="DB29" s="83"/>
      <c r="DC29" s="83"/>
      <c r="DD29" s="83"/>
      <c r="DE29" s="83"/>
      <c r="DF29" s="83"/>
      <c r="DG29" s="83"/>
      <c r="DH29" s="83"/>
      <c r="DI29" s="83"/>
      <c r="DJ29" s="83"/>
      <c r="DK29" s="83"/>
      <c r="DL29" s="83"/>
      <c r="DM29" s="83"/>
      <c r="DN29" s="83"/>
      <c r="DO29" s="83"/>
      <c r="DP29" s="83"/>
      <c r="DQ29" s="83"/>
      <c r="DR29" s="83"/>
      <c r="DS29" s="83"/>
      <c r="DT29" s="83"/>
      <c r="DU29" s="83"/>
      <c r="DV29" s="83"/>
      <c r="DW29" s="83"/>
      <c r="DX29" s="83"/>
      <c r="DY29" s="83"/>
      <c r="DZ29" s="83"/>
      <c r="EA29" s="83"/>
      <c r="EB29" s="83"/>
      <c r="EC29" s="83"/>
      <c r="ED29" s="83"/>
      <c r="EE29" s="83"/>
      <c r="EF29" s="83"/>
      <c r="EG29" s="83"/>
      <c r="EH29" s="83"/>
      <c r="EI29" s="83"/>
      <c r="EJ29" s="83"/>
      <c r="EK29" s="83"/>
      <c r="EL29" s="83"/>
      <c r="EM29" s="83"/>
      <c r="EN29" s="83"/>
      <c r="EO29" s="83"/>
      <c r="EP29" s="83"/>
      <c r="EQ29" s="83"/>
      <c r="ER29" s="83"/>
      <c r="ES29" s="83"/>
      <c r="ET29" s="83"/>
      <c r="EU29" s="83"/>
      <c r="EV29" s="83"/>
      <c r="EW29" s="83"/>
      <c r="EX29" s="83"/>
      <c r="EY29" s="83"/>
      <c r="EZ29" s="83"/>
      <c r="FA29" s="83"/>
      <c r="FB29" s="83"/>
      <c r="FC29" s="83"/>
      <c r="FD29" s="83"/>
      <c r="FE29" s="83"/>
      <c r="FF29" s="83"/>
      <c r="FG29" s="83"/>
      <c r="FH29" s="83"/>
      <c r="FI29" s="83"/>
      <c r="FJ29" s="83"/>
      <c r="FK29" s="83"/>
      <c r="FL29" s="83"/>
      <c r="FM29" s="83"/>
      <c r="FN29" s="83"/>
      <c r="FO29" s="83"/>
      <c r="FP29" s="83"/>
      <c r="FQ29" s="83"/>
      <c r="FR29" s="83"/>
      <c r="FS29" s="83"/>
      <c r="FT29" s="83"/>
      <c r="FU29" s="83"/>
      <c r="FV29" s="83"/>
      <c r="FW29" s="83"/>
      <c r="FX29" s="83"/>
      <c r="FY29" s="83"/>
      <c r="FZ29" s="83"/>
      <c r="GA29" s="83"/>
      <c r="GB29" s="83"/>
      <c r="GC29" s="83"/>
      <c r="GD29" s="83"/>
      <c r="GE29" s="83"/>
      <c r="GF29" s="83"/>
      <c r="GG29" s="83"/>
      <c r="GH29" s="83"/>
      <c r="GI29" s="83"/>
      <c r="GJ29" s="83"/>
      <c r="GK29" s="83"/>
      <c r="GL29" s="83"/>
      <c r="GM29" s="83"/>
      <c r="GN29" s="83"/>
      <c r="GO29" s="83"/>
      <c r="GP29" s="83"/>
      <c r="GQ29" s="83"/>
      <c r="GR29" s="83"/>
      <c r="GS29" s="83"/>
      <c r="GT29" s="83"/>
      <c r="GU29" s="83"/>
      <c r="GV29" s="83"/>
      <c r="GW29" s="83"/>
      <c r="GX29" s="83"/>
      <c r="GY29" s="83"/>
      <c r="GZ29" s="83"/>
      <c r="HA29" s="83"/>
      <c r="HB29" s="83"/>
      <c r="HC29" s="83"/>
      <c r="HD29" s="83"/>
      <c r="HE29" s="83"/>
      <c r="HF29" s="83"/>
      <c r="HG29" s="83"/>
      <c r="HH29" s="83"/>
      <c r="HI29" s="83"/>
      <c r="HJ29" s="83"/>
      <c r="HK29" s="83"/>
      <c r="HL29" s="83"/>
      <c r="HM29" s="83"/>
      <c r="HN29" s="83"/>
      <c r="HO29" s="83"/>
      <c r="HP29" s="83"/>
      <c r="HQ29" s="83"/>
      <c r="HR29" s="83"/>
      <c r="HS29" s="83"/>
      <c r="HT29" s="83"/>
      <c r="HU29" s="83"/>
      <c r="HV29" s="83"/>
      <c r="HW29" s="83"/>
      <c r="HX29" s="83"/>
      <c r="HY29" s="83"/>
      <c r="HZ29" s="83"/>
      <c r="IA29" s="83"/>
      <c r="IB29" s="83"/>
      <c r="IC29" s="83"/>
      <c r="ID29" s="83"/>
      <c r="IE29" s="83"/>
      <c r="IF29" s="83"/>
      <c r="IG29" s="83"/>
      <c r="IH29" s="83"/>
      <c r="II29" s="83"/>
      <c r="IJ29" s="83"/>
      <c r="IK29" s="83"/>
      <c r="IL29" s="83"/>
      <c r="IM29" s="83"/>
      <c r="IN29" s="83"/>
      <c r="IO29" s="83"/>
      <c r="IP29" s="83"/>
      <c r="IQ29" s="83"/>
      <c r="IR29" s="83"/>
      <c r="IS29" s="83"/>
      <c r="IT29" s="83"/>
      <c r="IU29" s="83"/>
      <c r="IV29" s="83"/>
      <c r="IW29" s="83"/>
      <c r="IX29" s="83"/>
      <c r="IY29" s="83"/>
      <c r="IZ29" s="83"/>
      <c r="JA29" s="83"/>
      <c r="JB29" s="83"/>
      <c r="JC29" s="83"/>
      <c r="JD29" s="83"/>
      <c r="JE29" s="83"/>
      <c r="JF29" s="83"/>
      <c r="JG29" s="83"/>
      <c r="JH29" s="83"/>
      <c r="JI29" s="83"/>
      <c r="JJ29" s="83"/>
      <c r="JK29" s="83"/>
      <c r="JL29" s="83"/>
      <c r="JM29" s="83"/>
      <c r="JN29" s="83"/>
      <c r="JO29" s="83"/>
      <c r="JP29" s="83"/>
      <c r="JQ29" s="83"/>
      <c r="JR29" s="83"/>
      <c r="JS29" s="83"/>
      <c r="JT29" s="83"/>
      <c r="JU29" s="83"/>
      <c r="JV29" s="83"/>
      <c r="JW29" s="83"/>
      <c r="JX29" s="83"/>
      <c r="JY29" s="83"/>
      <c r="JZ29" s="83"/>
      <c r="KA29" s="83"/>
      <c r="KB29" s="83"/>
      <c r="KC29" s="83"/>
      <c r="KD29" s="83"/>
      <c r="KE29" s="83"/>
      <c r="KF29" s="83"/>
      <c r="KG29" s="83"/>
      <c r="KH29" s="83"/>
      <c r="KI29" s="83"/>
      <c r="KJ29" s="83"/>
      <c r="KK29" s="83"/>
      <c r="KL29" s="83"/>
      <c r="KM29" s="83"/>
      <c r="KN29" s="83"/>
      <c r="KO29" s="83"/>
      <c r="KP29" s="83"/>
      <c r="KQ29" s="83"/>
      <c r="KR29" s="83"/>
      <c r="KS29" s="83"/>
      <c r="KT29" s="83"/>
      <c r="KU29" s="83"/>
      <c r="KV29" s="83"/>
      <c r="KW29" s="83"/>
      <c r="KX29" s="83"/>
      <c r="KY29" s="83"/>
      <c r="KZ29" s="83"/>
      <c r="LA29" s="83"/>
      <c r="LB29" s="83"/>
      <c r="LC29" s="83"/>
      <c r="LD29" s="83"/>
      <c r="LE29" s="83"/>
      <c r="LF29" s="83"/>
      <c r="LG29" s="83"/>
      <c r="LH29" s="83"/>
      <c r="LI29" s="83"/>
      <c r="LJ29" s="83"/>
      <c r="LK29" s="83"/>
      <c r="LL29" s="83"/>
      <c r="LM29" s="83"/>
      <c r="LN29" s="83"/>
      <c r="LO29" s="83"/>
      <c r="LP29" s="83"/>
      <c r="LQ29" s="83"/>
      <c r="LR29" s="83"/>
      <c r="LS29" s="83"/>
      <c r="LT29" s="83"/>
      <c r="LU29" s="83"/>
      <c r="LV29" s="83"/>
      <c r="LW29" s="83"/>
      <c r="LX29" s="83"/>
      <c r="LY29" s="83"/>
      <c r="LZ29" s="83"/>
      <c r="MA29" s="83"/>
      <c r="MB29" s="83"/>
      <c r="MC29" s="83"/>
      <c r="MD29" s="83"/>
      <c r="ME29" s="83"/>
      <c r="MF29" s="83"/>
      <c r="MG29" s="83"/>
      <c r="MH29" s="83"/>
      <c r="MI29" s="83"/>
      <c r="MJ29" s="83"/>
      <c r="MK29" s="83"/>
      <c r="ML29" s="83"/>
      <c r="MM29" s="83"/>
      <c r="MN29" s="83"/>
      <c r="MO29" s="83"/>
      <c r="MP29" s="83"/>
      <c r="MQ29" s="83"/>
      <c r="MR29" s="83"/>
      <c r="MS29" s="83"/>
      <c r="MT29" s="83"/>
      <c r="MU29" s="83"/>
      <c r="MV29" s="83"/>
      <c r="MW29" s="83"/>
      <c r="MX29" s="83"/>
      <c r="MY29" s="83"/>
      <c r="MZ29" s="83"/>
      <c r="NA29" s="83"/>
      <c r="NB29" s="83"/>
      <c r="NC29" s="83"/>
      <c r="ND29" s="83"/>
      <c r="NE29" s="83"/>
      <c r="NF29" s="83"/>
      <c r="NG29" s="83"/>
      <c r="NH29" s="83"/>
      <c r="NI29" s="83"/>
      <c r="NJ29" s="83"/>
      <c r="NK29" s="83"/>
      <c r="NL29" s="83"/>
      <c r="NM29" s="83"/>
      <c r="NN29" s="83"/>
      <c r="NO29" s="83"/>
      <c r="NP29" s="83"/>
      <c r="NQ29" s="83"/>
      <c r="NR29" s="83"/>
      <c r="NS29" s="83"/>
      <c r="NT29" s="83"/>
      <c r="NU29" s="83"/>
      <c r="NV29" s="83"/>
      <c r="NW29" s="83"/>
      <c r="NX29" s="83"/>
      <c r="NY29" s="83"/>
      <c r="NZ29" s="83"/>
      <c r="OA29" s="83"/>
      <c r="OB29" s="83"/>
      <c r="OC29" s="83"/>
      <c r="OD29" s="83"/>
      <c r="OE29" s="83"/>
      <c r="OF29" s="83"/>
      <c r="OG29" s="83"/>
      <c r="OH29" s="83"/>
      <c r="OI29" s="83"/>
      <c r="OJ29" s="83"/>
      <c r="OK29" s="83"/>
      <c r="OL29" s="83"/>
      <c r="OM29" s="83"/>
      <c r="ON29" s="83"/>
      <c r="OO29" s="83"/>
      <c r="OP29" s="83"/>
      <c r="OQ29" s="83"/>
      <c r="OR29" s="83"/>
      <c r="OS29" s="83"/>
      <c r="OT29" s="83"/>
      <c r="OU29" s="83"/>
      <c r="OV29" s="83"/>
      <c r="OW29" s="83"/>
      <c r="OX29" s="83"/>
      <c r="OY29" s="83"/>
      <c r="OZ29" s="83"/>
      <c r="PA29" s="83"/>
      <c r="PB29" s="83"/>
      <c r="PC29" s="83"/>
      <c r="PD29" s="83"/>
      <c r="PE29" s="83"/>
      <c r="PF29" s="83"/>
      <c r="PG29" s="83"/>
      <c r="PH29" s="83"/>
      <c r="PI29" s="83"/>
      <c r="PJ29" s="83"/>
      <c r="PK29" s="83"/>
      <c r="PL29" s="83"/>
      <c r="PM29" s="83"/>
      <c r="PN29" s="83"/>
      <c r="PO29" s="83"/>
      <c r="PP29" s="83"/>
      <c r="PQ29" s="83"/>
      <c r="PR29" s="83"/>
      <c r="PS29" s="83"/>
      <c r="PT29" s="83"/>
      <c r="PU29" s="83"/>
      <c r="PV29" s="83"/>
      <c r="PW29" s="83"/>
      <c r="PX29" s="83"/>
      <c r="PY29" s="83"/>
      <c r="PZ29" s="83"/>
      <c r="QA29" s="83"/>
      <c r="QB29" s="83"/>
      <c r="QC29" s="83"/>
      <c r="QD29" s="83"/>
      <c r="QE29" s="83"/>
      <c r="QF29" s="83"/>
      <c r="QG29" s="83"/>
      <c r="QH29" s="83"/>
      <c r="QI29" s="83"/>
      <c r="QJ29" s="83"/>
      <c r="QK29" s="83"/>
      <c r="QL29" s="83"/>
      <c r="QM29" s="83"/>
      <c r="QN29" s="83"/>
      <c r="QO29" s="83"/>
      <c r="QP29" s="83"/>
      <c r="QQ29" s="83"/>
      <c r="QR29" s="83"/>
      <c r="QS29" s="83"/>
      <c r="QT29" s="83"/>
      <c r="QU29" s="83"/>
      <c r="QV29" s="83"/>
      <c r="QW29" s="83"/>
      <c r="QX29" s="83"/>
      <c r="QY29" s="83"/>
      <c r="QZ29" s="83"/>
      <c r="RA29" s="83"/>
      <c r="RB29" s="83"/>
      <c r="RC29" s="83"/>
      <c r="RD29" s="83"/>
      <c r="RE29" s="83"/>
      <c r="RF29" s="83"/>
      <c r="RG29" s="83"/>
      <c r="RH29" s="83"/>
      <c r="RI29" s="83"/>
      <c r="RJ29" s="83"/>
      <c r="RK29" s="83"/>
      <c r="RL29" s="83"/>
      <c r="RM29" s="83"/>
      <c r="RN29" s="83"/>
      <c r="RO29" s="83"/>
      <c r="RP29" s="83"/>
      <c r="RQ29" s="83"/>
      <c r="RR29" s="83"/>
      <c r="RS29" s="83"/>
      <c r="RT29" s="83"/>
      <c r="RU29" s="83"/>
      <c r="RV29" s="83"/>
      <c r="RW29" s="83"/>
      <c r="RX29" s="83"/>
      <c r="RY29" s="83"/>
      <c r="RZ29" s="83"/>
      <c r="SA29" s="83"/>
      <c r="SB29" s="83"/>
      <c r="SC29" s="83"/>
      <c r="SD29" s="83"/>
      <c r="SE29" s="83"/>
      <c r="SF29" s="83"/>
      <c r="SG29" s="83"/>
      <c r="SH29" s="83"/>
      <c r="SI29" s="83"/>
      <c r="SJ29" s="83"/>
      <c r="SK29" s="83"/>
      <c r="SL29" s="83"/>
      <c r="SM29" s="83"/>
      <c r="SN29" s="83"/>
      <c r="SO29" s="83"/>
      <c r="SP29" s="83"/>
      <c r="SQ29" s="83"/>
      <c r="SR29" s="83"/>
      <c r="SS29" s="83"/>
      <c r="ST29" s="83"/>
      <c r="SU29" s="83"/>
      <c r="SV29" s="83"/>
      <c r="SW29" s="83"/>
      <c r="SX29" s="83"/>
      <c r="SY29" s="83"/>
      <c r="SZ29" s="83"/>
      <c r="TA29" s="83"/>
      <c r="TB29" s="83"/>
      <c r="TC29" s="83"/>
      <c r="TD29" s="83"/>
      <c r="TE29" s="83"/>
      <c r="TF29" s="83"/>
      <c r="TG29" s="83"/>
      <c r="TH29" s="83"/>
      <c r="TI29" s="83"/>
      <c r="TJ29" s="83"/>
      <c r="TK29" s="83"/>
      <c r="TL29" s="83"/>
      <c r="TM29" s="83"/>
      <c r="TN29" s="83"/>
      <c r="TO29" s="83"/>
      <c r="TP29" s="83"/>
      <c r="TQ29" s="83"/>
      <c r="TR29" s="83"/>
      <c r="TS29" s="83"/>
      <c r="TT29" s="83"/>
      <c r="TU29" s="83"/>
      <c r="TV29" s="83"/>
      <c r="TW29" s="83"/>
      <c r="TX29" s="83"/>
      <c r="TY29" s="83"/>
      <c r="TZ29" s="83"/>
      <c r="UA29" s="83"/>
      <c r="UB29" s="83"/>
      <c r="UC29" s="83"/>
      <c r="UD29" s="83"/>
      <c r="UE29" s="83"/>
      <c r="UF29" s="83"/>
      <c r="UG29" s="83"/>
      <c r="UH29" s="83"/>
      <c r="UI29" s="83"/>
      <c r="UJ29" s="83"/>
      <c r="UK29" s="83"/>
      <c r="UL29" s="83"/>
      <c r="UM29" s="83"/>
      <c r="UN29" s="83"/>
      <c r="UO29" s="83"/>
      <c r="UP29" s="83"/>
      <c r="UQ29" s="83"/>
      <c r="UR29" s="83"/>
      <c r="US29" s="83"/>
      <c r="UT29" s="83"/>
      <c r="UU29" s="83"/>
      <c r="UV29" s="83"/>
      <c r="UW29" s="83"/>
      <c r="UX29" s="83"/>
      <c r="UY29" s="83"/>
      <c r="UZ29" s="83"/>
      <c r="VA29" s="83"/>
      <c r="VB29" s="83"/>
      <c r="VC29" s="83"/>
      <c r="VD29" s="83"/>
      <c r="VE29" s="83"/>
      <c r="VF29" s="83"/>
      <c r="VG29" s="83"/>
      <c r="VH29" s="83"/>
      <c r="VI29" s="83"/>
      <c r="VJ29" s="83"/>
      <c r="VK29" s="83"/>
      <c r="VL29" s="83"/>
      <c r="VM29" s="83"/>
      <c r="VN29" s="83"/>
      <c r="VO29" s="83"/>
      <c r="VP29" s="83"/>
      <c r="VQ29" s="83"/>
      <c r="VR29" s="83"/>
      <c r="VS29" s="83"/>
      <c r="VT29" s="83"/>
      <c r="VU29" s="83"/>
      <c r="VV29" s="83"/>
      <c r="VW29" s="83"/>
      <c r="VX29" s="83"/>
      <c r="VY29" s="83"/>
      <c r="VZ29" s="83"/>
      <c r="WA29" s="83"/>
      <c r="WB29" s="83"/>
      <c r="WC29" s="83"/>
      <c r="WD29" s="83"/>
      <c r="WE29" s="83"/>
      <c r="WF29" s="83"/>
      <c r="WG29" s="83"/>
      <c r="WH29" s="83"/>
      <c r="WI29" s="83"/>
      <c r="WJ29" s="83"/>
      <c r="WK29" s="83"/>
      <c r="WL29" s="83"/>
      <c r="WM29" s="83"/>
      <c r="WN29" s="83"/>
      <c r="WO29" s="83"/>
      <c r="WP29" s="83"/>
      <c r="WQ29" s="83"/>
      <c r="WR29" s="83"/>
      <c r="WS29" s="83"/>
      <c r="WT29" s="83"/>
      <c r="WU29" s="83"/>
      <c r="WV29" s="83"/>
      <c r="WW29" s="83"/>
      <c r="WX29" s="83"/>
      <c r="WY29" s="83"/>
      <c r="WZ29" s="83"/>
      <c r="XA29" s="83"/>
      <c r="XB29" s="83"/>
      <c r="XC29" s="83"/>
      <c r="XD29" s="83"/>
      <c r="XE29" s="83"/>
      <c r="XF29" s="83"/>
      <c r="XG29" s="83"/>
      <c r="XH29" s="83"/>
      <c r="XI29" s="83"/>
      <c r="XJ29" s="83"/>
      <c r="XK29" s="83"/>
      <c r="XL29" s="83"/>
      <c r="XM29" s="83"/>
      <c r="XN29" s="83"/>
      <c r="XO29" s="83"/>
      <c r="XP29" s="83"/>
      <c r="XQ29" s="83"/>
      <c r="XR29" s="83"/>
      <c r="XS29" s="83"/>
      <c r="XT29" s="83"/>
      <c r="XU29" s="83"/>
      <c r="XV29" s="83"/>
      <c r="XW29" s="83"/>
      <c r="XX29" s="83"/>
      <c r="XY29" s="83"/>
      <c r="XZ29" s="83"/>
      <c r="YA29" s="83"/>
      <c r="YB29" s="83"/>
      <c r="YC29" s="83"/>
      <c r="YD29" s="83"/>
      <c r="YE29" s="83"/>
      <c r="YF29" s="83"/>
      <c r="YG29" s="83"/>
      <c r="YH29" s="83"/>
      <c r="YI29" s="83"/>
      <c r="YJ29" s="83"/>
      <c r="YK29" s="83"/>
      <c r="YL29" s="83"/>
      <c r="YM29" s="83"/>
      <c r="YN29" s="83"/>
      <c r="YO29" s="83"/>
      <c r="YP29" s="83"/>
      <c r="YQ29" s="83"/>
      <c r="YR29" s="83"/>
      <c r="YS29" s="83"/>
      <c r="YT29" s="83"/>
      <c r="YU29" s="83"/>
      <c r="YV29" s="83"/>
      <c r="YW29" s="83"/>
      <c r="YX29" s="83"/>
      <c r="YY29" s="83"/>
      <c r="YZ29" s="83"/>
      <c r="ZA29" s="83"/>
      <c r="ZB29" s="83"/>
      <c r="ZC29" s="83"/>
      <c r="ZD29" s="83"/>
      <c r="ZE29" s="83"/>
      <c r="ZF29" s="83"/>
      <c r="ZG29" s="83"/>
      <c r="ZH29" s="83"/>
      <c r="ZI29" s="83"/>
      <c r="ZJ29" s="83"/>
      <c r="ZK29" s="83"/>
      <c r="ZL29" s="83"/>
      <c r="ZM29" s="83"/>
      <c r="ZN29" s="83"/>
      <c r="ZO29" s="83"/>
      <c r="ZP29" s="83"/>
      <c r="ZQ29" s="83"/>
      <c r="ZR29" s="83"/>
      <c r="ZS29" s="83"/>
      <c r="ZT29" s="83"/>
      <c r="ZU29" s="83"/>
      <c r="ZV29" s="83"/>
      <c r="ZW29" s="83"/>
      <c r="ZX29" s="83"/>
      <c r="ZY29" s="83"/>
      <c r="ZZ29" s="83"/>
      <c r="AAA29" s="83"/>
      <c r="AAB29" s="83"/>
      <c r="AAC29" s="83"/>
      <c r="AAD29" s="83"/>
      <c r="AAE29" s="83"/>
      <c r="AAF29" s="83"/>
      <c r="AAG29" s="83"/>
      <c r="AAH29" s="83"/>
      <c r="AAI29" s="83"/>
      <c r="AAJ29" s="83"/>
      <c r="AAK29" s="83"/>
      <c r="AAL29" s="83"/>
      <c r="AAM29" s="83"/>
      <c r="AAN29" s="83"/>
      <c r="AAO29" s="83"/>
      <c r="AAP29" s="83"/>
      <c r="AAQ29" s="83"/>
      <c r="AAR29" s="83"/>
      <c r="AAS29" s="83"/>
      <c r="AAT29" s="83"/>
      <c r="AAU29" s="83"/>
      <c r="AAV29" s="83"/>
      <c r="AAW29" s="83"/>
      <c r="AAX29" s="83"/>
      <c r="AAY29" s="83"/>
      <c r="AAZ29" s="83"/>
      <c r="ABA29" s="83"/>
      <c r="ABB29" s="83"/>
      <c r="ABC29" s="83"/>
      <c r="ABD29" s="83"/>
      <c r="ABE29" s="83"/>
      <c r="ABF29" s="83"/>
      <c r="ABG29" s="83"/>
      <c r="ABH29" s="83"/>
      <c r="ABI29" s="83"/>
      <c r="ABJ29" s="83"/>
      <c r="ABK29" s="83"/>
      <c r="ABL29" s="83"/>
      <c r="ABM29" s="83"/>
      <c r="ABN29" s="83"/>
      <c r="ABO29" s="83"/>
      <c r="ABP29" s="83"/>
      <c r="ABQ29" s="83"/>
      <c r="ABR29" s="83"/>
      <c r="ABS29" s="83"/>
      <c r="ABT29" s="83"/>
      <c r="ABU29" s="83"/>
      <c r="ABV29" s="83"/>
      <c r="ABW29" s="83"/>
      <c r="ABX29" s="83"/>
      <c r="ABY29" s="83"/>
      <c r="ABZ29" s="83"/>
      <c r="ACA29" s="83"/>
      <c r="ACB29" s="83"/>
      <c r="ACC29" s="83"/>
      <c r="ACD29" s="83"/>
      <c r="ACE29" s="83"/>
      <c r="ACF29" s="83"/>
      <c r="ACG29" s="83"/>
      <c r="ACH29" s="83"/>
      <c r="ACI29" s="83"/>
      <c r="ACJ29" s="83"/>
      <c r="ACK29" s="83"/>
      <c r="ACL29" s="83"/>
      <c r="ACM29" s="83"/>
      <c r="ACN29" s="83"/>
      <c r="ACO29" s="83"/>
      <c r="ACP29" s="83"/>
      <c r="ACQ29" s="83"/>
      <c r="ACR29" s="83"/>
      <c r="ACS29" s="83"/>
      <c r="ACT29" s="83"/>
      <c r="ACU29" s="83"/>
      <c r="ACV29" s="83"/>
      <c r="ACW29" s="83"/>
      <c r="ACX29" s="83"/>
      <c r="ACY29" s="83"/>
      <c r="ACZ29" s="83"/>
      <c r="ADA29" s="83"/>
      <c r="ADB29" s="83"/>
      <c r="ADC29" s="83"/>
      <c r="ADD29" s="83"/>
      <c r="ADE29" s="83"/>
      <c r="ADF29" s="83"/>
      <c r="ADG29" s="83"/>
      <c r="ADH29" s="83"/>
      <c r="ADI29" s="83"/>
      <c r="ADJ29" s="83"/>
      <c r="ADK29" s="83"/>
      <c r="ADL29" s="83"/>
      <c r="ADM29" s="83"/>
      <c r="ADN29" s="83"/>
      <c r="ADO29" s="83"/>
      <c r="ADP29" s="83"/>
      <c r="ADQ29" s="83"/>
      <c r="ADR29" s="83"/>
      <c r="ADS29" s="83"/>
      <c r="ADT29" s="83"/>
      <c r="ADU29" s="83"/>
      <c r="ADV29" s="83"/>
      <c r="ADW29" s="83"/>
      <c r="ADX29" s="83"/>
      <c r="ADY29" s="83"/>
      <c r="ADZ29" s="83"/>
      <c r="AEA29" s="83"/>
      <c r="AEB29" s="83"/>
      <c r="AEC29" s="83"/>
      <c r="AED29" s="83"/>
      <c r="AEE29" s="83"/>
      <c r="AEF29" s="83"/>
      <c r="AEG29" s="83"/>
      <c r="AEH29" s="83"/>
      <c r="AEI29" s="83"/>
      <c r="AEJ29" s="83"/>
      <c r="AEK29" s="83"/>
      <c r="AEL29" s="83"/>
      <c r="AEM29" s="83"/>
      <c r="AEN29" s="83"/>
      <c r="AEO29" s="83"/>
      <c r="AEP29" s="83"/>
      <c r="AEQ29" s="83"/>
      <c r="AER29" s="83"/>
      <c r="AES29" s="83"/>
      <c r="AET29" s="83"/>
      <c r="AEU29" s="83"/>
      <c r="AEV29" s="83"/>
      <c r="AEW29" s="83"/>
      <c r="AEX29" s="83"/>
      <c r="AEY29" s="83"/>
      <c r="AEZ29" s="83"/>
      <c r="AFA29" s="83"/>
      <c r="AFB29" s="83"/>
      <c r="AFC29" s="83"/>
      <c r="AFD29" s="83"/>
      <c r="AFE29" s="83"/>
      <c r="AFF29" s="83"/>
      <c r="AFG29" s="83"/>
      <c r="AFH29" s="83"/>
      <c r="AFI29" s="83"/>
      <c r="AFJ29" s="83"/>
      <c r="AFK29" s="83"/>
      <c r="AFL29" s="83"/>
      <c r="AFM29" s="83"/>
      <c r="AFN29" s="83"/>
      <c r="AFO29" s="83"/>
      <c r="AFP29" s="83"/>
      <c r="AFQ29" s="83"/>
      <c r="AFR29" s="83"/>
      <c r="AFS29" s="83"/>
      <c r="AFT29" s="83"/>
      <c r="AFU29" s="83"/>
      <c r="AFV29" s="83"/>
      <c r="AFW29" s="83"/>
      <c r="AFX29" s="83"/>
      <c r="AFY29" s="83"/>
      <c r="AFZ29" s="83"/>
      <c r="AGA29" s="83"/>
      <c r="AGB29" s="83"/>
      <c r="AGC29" s="83"/>
      <c r="AGD29" s="83"/>
      <c r="AGE29" s="83"/>
      <c r="AGF29" s="83"/>
      <c r="AGG29" s="83"/>
      <c r="AGH29" s="83"/>
      <c r="AGI29" s="83"/>
      <c r="AGJ29" s="83"/>
      <c r="AGK29" s="83"/>
      <c r="AGL29" s="83"/>
      <c r="AGM29" s="83"/>
      <c r="AGN29" s="83"/>
      <c r="AGO29" s="83"/>
      <c r="AGP29" s="83"/>
      <c r="AGQ29" s="83"/>
      <c r="AGR29" s="83"/>
      <c r="AGS29" s="83"/>
      <c r="AGT29" s="83"/>
      <c r="AGU29" s="83"/>
      <c r="AGV29" s="83"/>
      <c r="AGW29" s="83"/>
      <c r="AGX29" s="83"/>
      <c r="AGY29" s="83"/>
      <c r="AGZ29" s="83"/>
      <c r="AHA29" s="83"/>
      <c r="AHB29" s="83"/>
      <c r="AHC29" s="83"/>
      <c r="AHD29" s="83"/>
      <c r="AHE29" s="83"/>
      <c r="AHF29" s="83"/>
      <c r="AHG29" s="83"/>
      <c r="AHH29" s="83"/>
      <c r="AHI29" s="83"/>
      <c r="AHJ29" s="83"/>
      <c r="AHK29" s="83"/>
      <c r="AHL29" s="83"/>
      <c r="AHM29" s="83"/>
      <c r="AHN29" s="83"/>
      <c r="AHO29" s="83"/>
      <c r="AHP29" s="83"/>
      <c r="AHQ29" s="83"/>
      <c r="AHR29" s="83"/>
      <c r="AHS29" s="83"/>
      <c r="AHT29" s="83"/>
      <c r="AHU29" s="83"/>
      <c r="AHV29" s="83"/>
      <c r="AHW29" s="83"/>
      <c r="AHX29" s="83"/>
      <c r="AHY29" s="83"/>
      <c r="AHZ29" s="83"/>
      <c r="AIA29" s="83"/>
      <c r="AIB29" s="83"/>
      <c r="AIC29" s="83"/>
      <c r="AID29" s="83"/>
      <c r="AIE29" s="83"/>
      <c r="AIF29" s="83"/>
      <c r="AIG29" s="83"/>
      <c r="AIH29" s="83"/>
      <c r="AII29" s="83"/>
      <c r="AIJ29" s="83"/>
      <c r="AIK29" s="83"/>
      <c r="AIL29" s="83"/>
      <c r="AIM29" s="83"/>
      <c r="AIN29" s="83"/>
      <c r="AIO29" s="83"/>
      <c r="AIP29" s="83"/>
      <c r="AIQ29" s="83"/>
      <c r="AIR29" s="83"/>
      <c r="AIS29" s="83"/>
      <c r="AIT29" s="83"/>
      <c r="AIU29" s="83"/>
      <c r="AIV29" s="83"/>
      <c r="AIW29" s="83"/>
      <c r="AIX29" s="83"/>
      <c r="AIY29" s="83"/>
      <c r="AIZ29" s="83"/>
      <c r="AJA29" s="83"/>
      <c r="AJB29" s="83"/>
      <c r="AJC29" s="83"/>
      <c r="AJD29" s="83"/>
      <c r="AJE29" s="83"/>
      <c r="AJF29" s="83"/>
      <c r="AJG29" s="83"/>
      <c r="AJH29" s="83"/>
      <c r="AJI29" s="83"/>
      <c r="AJJ29" s="83"/>
      <c r="AJK29" s="83"/>
      <c r="AJL29" s="83"/>
      <c r="AJM29" s="83"/>
      <c r="AJN29" s="83"/>
      <c r="AJO29" s="83"/>
      <c r="AJP29" s="83"/>
      <c r="AJQ29" s="83"/>
      <c r="AJR29" s="83"/>
      <c r="AJS29" s="83"/>
      <c r="AJT29" s="83"/>
      <c r="AJU29" s="83"/>
      <c r="AJV29" s="83"/>
      <c r="AJW29" s="83"/>
      <c r="AJX29" s="83"/>
      <c r="AJY29" s="83"/>
      <c r="AJZ29" s="83"/>
      <c r="AKA29" s="83"/>
      <c r="AKB29" s="83"/>
      <c r="AKC29" s="83"/>
      <c r="AKD29" s="83"/>
      <c r="AKE29" s="83"/>
      <c r="AKF29" s="83"/>
      <c r="AKG29" s="83"/>
      <c r="AKH29" s="83"/>
      <c r="AKI29" s="83"/>
      <c r="AKJ29" s="83"/>
      <c r="AKK29" s="83"/>
      <c r="AKL29" s="83"/>
      <c r="AKM29" s="83"/>
      <c r="AKN29" s="83"/>
      <c r="AKO29" s="83"/>
      <c r="AKP29" s="83"/>
      <c r="AKQ29" s="83"/>
      <c r="AKR29" s="83"/>
      <c r="AKS29" s="83"/>
      <c r="AKT29" s="83"/>
      <c r="AKU29" s="83"/>
      <c r="AKV29" s="83"/>
      <c r="AKW29" s="86"/>
      <c r="AKX29" s="86"/>
      <c r="AKY29" s="86"/>
      <c r="AKZ29" s="86"/>
      <c r="ALA29" s="83"/>
      <c r="ALB29" s="83"/>
      <c r="ALC29" s="83"/>
      <c r="ALD29" s="83"/>
      <c r="ALE29" s="83"/>
      <c r="ALF29" s="83"/>
      <c r="ALG29" s="83"/>
      <c r="ALH29" s="83"/>
      <c r="ALI29" s="83"/>
      <c r="ALJ29" s="83"/>
      <c r="ALK29" s="83"/>
      <c r="ALL29" s="83"/>
      <c r="ALM29" s="83"/>
      <c r="ALN29" s="83"/>
      <c r="ALO29" s="83"/>
      <c r="ALP29" s="83"/>
      <c r="ALQ29" s="83"/>
      <c r="ALR29" s="83"/>
      <c r="ALS29" s="83"/>
      <c r="ALT29" s="83"/>
      <c r="ALU29" s="83"/>
      <c r="ALV29" s="83"/>
      <c r="ALW29" s="83"/>
      <c r="ALX29" s="83"/>
      <c r="ALY29" s="83"/>
      <c r="ALZ29" s="83"/>
      <c r="AMA29" s="83"/>
      <c r="AMB29" s="83"/>
      <c r="AMC29" s="83"/>
      <c r="AMD29" s="83"/>
      <c r="AME29" s="83"/>
      <c r="AMF29" s="83"/>
      <c r="AMG29" s="83"/>
      <c r="AMH29" s="83"/>
      <c r="AMI29" s="83"/>
      <c r="AMJ29" s="83"/>
    </row>
    <row r="30" customFormat="false" ht="24.75" hidden="false" customHeight="true" outlineLevel="0" collapsed="false">
      <c r="C30" s="114"/>
      <c r="H30" s="114"/>
      <c r="J30" s="114"/>
      <c r="N30" s="114"/>
    </row>
    <row r="31" customFormat="false" ht="18" hidden="false" customHeight="true" outlineLevel="0" collapsed="false">
      <c r="B31" s="66" t="s">
        <v>130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</row>
    <row r="32" customFormat="false" ht="36.75" hidden="false" customHeight="true" outlineLevel="0" collapsed="false">
      <c r="B32" s="100" t="s">
        <v>106</v>
      </c>
      <c r="C32" s="101" t="s">
        <v>107</v>
      </c>
      <c r="D32" s="101"/>
      <c r="E32" s="101"/>
      <c r="F32" s="101"/>
      <c r="G32" s="101" t="s">
        <v>108</v>
      </c>
      <c r="H32" s="102" t="s">
        <v>109</v>
      </c>
      <c r="I32" s="102"/>
      <c r="J32" s="103" t="s">
        <v>110</v>
      </c>
      <c r="K32" s="103"/>
      <c r="L32" s="103"/>
      <c r="M32" s="103"/>
    </row>
    <row r="33" customFormat="false" ht="19.5" hidden="false" customHeight="true" outlineLevel="0" collapsed="false">
      <c r="B33" s="100"/>
      <c r="C33" s="101" t="s">
        <v>111</v>
      </c>
      <c r="D33" s="101" t="s">
        <v>112</v>
      </c>
      <c r="E33" s="101" t="s">
        <v>113</v>
      </c>
      <c r="F33" s="101" t="s">
        <v>114</v>
      </c>
      <c r="G33" s="101"/>
      <c r="H33" s="102" t="s">
        <v>81</v>
      </c>
      <c r="I33" s="102" t="s">
        <v>82</v>
      </c>
      <c r="J33" s="103" t="s">
        <v>111</v>
      </c>
      <c r="K33" s="103" t="s">
        <v>112</v>
      </c>
      <c r="L33" s="103" t="s">
        <v>113</v>
      </c>
      <c r="M33" s="103" t="s">
        <v>114</v>
      </c>
    </row>
    <row r="34" customFormat="false" ht="18" hidden="false" customHeight="true" outlineLevel="0" collapsed="false">
      <c r="B34" s="107" t="s">
        <v>131</v>
      </c>
      <c r="C34" s="108" t="n">
        <v>466.464765303941</v>
      </c>
      <c r="D34" s="108" t="n">
        <v>540.389439417361</v>
      </c>
      <c r="E34" s="108" t="n">
        <v>503.427102360651</v>
      </c>
      <c r="F34" s="108" t="n">
        <v>503.427102360651</v>
      </c>
      <c r="G34" s="109" t="n">
        <v>0.05</v>
      </c>
      <c r="H34" s="67" t="n">
        <f aca="false">VLOOKUP(G34,Descontos!B$8:D$12,3,)</f>
        <v>0.0947</v>
      </c>
      <c r="I34" s="67" t="n">
        <f aca="false">VLOOKUP(G34,Descontos!B$8:F$12,5,)</f>
        <v>1</v>
      </c>
      <c r="J34" s="68" t="n">
        <f aca="false">C34*(1+$H34)*(1-$I34)</f>
        <v>0</v>
      </c>
      <c r="K34" s="68" t="n">
        <f aca="false">D34*(1+$H34)*(1-$I34)</f>
        <v>0</v>
      </c>
      <c r="L34" s="68" t="n">
        <f aca="false">E34*(1+$H34)*(1-$I34)</f>
        <v>0</v>
      </c>
      <c r="M34" s="68" t="n">
        <f aca="false">F34*(1+$H34)*(1-$I34)</f>
        <v>0</v>
      </c>
    </row>
    <row r="35" customFormat="false" ht="18" hidden="false" customHeight="true" outlineLevel="0" collapsed="false">
      <c r="B35" s="107" t="s">
        <v>132</v>
      </c>
      <c r="C35" s="108" t="n">
        <v>529.917923198678</v>
      </c>
      <c r="D35" s="108" t="n">
        <v>603.842597312097</v>
      </c>
      <c r="E35" s="108" t="n">
        <v>566.880260255388</v>
      </c>
      <c r="F35" s="108" t="n">
        <v>566.880260255388</v>
      </c>
      <c r="G35" s="109" t="n">
        <v>0.03</v>
      </c>
      <c r="H35" s="67" t="n">
        <f aca="false">VLOOKUP(G35,Descontos!B$8:D$12,3,)</f>
        <v>0.0712</v>
      </c>
      <c r="I35" s="67" t="n">
        <f aca="false">VLOOKUP(G35,Descontos!B$8:F$12,5,)</f>
        <v>1</v>
      </c>
      <c r="J35" s="68" t="n">
        <f aca="false">C35*(1+H35)*(1-I35)</f>
        <v>0</v>
      </c>
      <c r="K35" s="68" t="n">
        <f aca="false">D35*(1+$H35)*(1-$I35)</f>
        <v>0</v>
      </c>
      <c r="L35" s="68" t="n">
        <f aca="false">E35*(1+$H35)*(1-$I35)</f>
        <v>0</v>
      </c>
      <c r="M35" s="68" t="n">
        <f aca="false">F35*(1+$H35)*(1-$I35)</f>
        <v>0</v>
      </c>
    </row>
    <row r="36" customFormat="false" ht="18" hidden="false" customHeight="true" outlineLevel="0" collapsed="false">
      <c r="B36" s="107" t="s">
        <v>133</v>
      </c>
      <c r="C36" s="108" t="n">
        <v>656.821844966658</v>
      </c>
      <c r="D36" s="108" t="n">
        <v>755.388077117885</v>
      </c>
      <c r="E36" s="108" t="n">
        <v>1198.9361217984</v>
      </c>
      <c r="F36" s="108" t="n">
        <v>2521.61844331067</v>
      </c>
      <c r="G36" s="109" t="n">
        <v>0.05</v>
      </c>
      <c r="H36" s="67" t="n">
        <f aca="false">VLOOKUP(G36,Descontos!B$8:D$12,3,)</f>
        <v>0.0947</v>
      </c>
      <c r="I36" s="67" t="n">
        <f aca="false">VLOOKUP(G36,Descontos!B$8:F$12,5,)</f>
        <v>1</v>
      </c>
      <c r="J36" s="68" t="n">
        <f aca="false">C36*(1+H36)*(1-I36)</f>
        <v>0</v>
      </c>
      <c r="K36" s="68" t="n">
        <f aca="false">D36*(1+$H36)*(1-$I36)</f>
        <v>0</v>
      </c>
      <c r="L36" s="68" t="n">
        <f aca="false">E36*(1+$H36)*(1-$I36)</f>
        <v>0</v>
      </c>
      <c r="M36" s="68" t="n">
        <f aca="false">F36*(1+$H36)*(1-$I36)</f>
        <v>0</v>
      </c>
    </row>
    <row r="37" customFormat="false" ht="18" hidden="false" customHeight="true" outlineLevel="0" collapsed="false">
      <c r="B37" s="107" t="s">
        <v>134</v>
      </c>
      <c r="C37" s="108" t="n">
        <v>466.464765303941</v>
      </c>
      <c r="D37" s="108" t="n">
        <v>540.389439417361</v>
      </c>
      <c r="E37" s="108" t="n">
        <v>503.427102360651</v>
      </c>
      <c r="F37" s="108" t="n">
        <v>503.427102360651</v>
      </c>
      <c r="G37" s="109" t="n">
        <v>0.03</v>
      </c>
      <c r="H37" s="67" t="n">
        <f aca="false">VLOOKUP(G37,Descontos!B$8:D$12,3,)</f>
        <v>0.0712</v>
      </c>
      <c r="I37" s="67" t="n">
        <f aca="false">VLOOKUP(G37,Descontos!B$8:F$12,5,)</f>
        <v>1</v>
      </c>
      <c r="J37" s="68" t="n">
        <f aca="false">C37*(1+H37)*(1-I37)</f>
        <v>0</v>
      </c>
      <c r="K37" s="68" t="n">
        <f aca="false">D37*(1+$H37)*(1-$I37)</f>
        <v>0</v>
      </c>
      <c r="L37" s="68" t="n">
        <f aca="false">E37*(1+$H37)*(1-$I37)</f>
        <v>0</v>
      </c>
      <c r="M37" s="68" t="n">
        <f aca="false">F37*(1+$H37)*(1-$I37)</f>
        <v>0</v>
      </c>
    </row>
    <row r="38" customFormat="false" ht="18" hidden="false" customHeight="true" outlineLevel="0" collapsed="false">
      <c r="B38" s="107" t="s">
        <v>135</v>
      </c>
      <c r="C38" s="108" t="n">
        <v>580.076133724994</v>
      </c>
      <c r="D38" s="108" t="n">
        <v>654.000807838413</v>
      </c>
      <c r="E38" s="108" t="n">
        <v>617.038470781703</v>
      </c>
      <c r="F38" s="108" t="n">
        <v>617.038470781703</v>
      </c>
      <c r="G38" s="109" t="n">
        <v>0.03</v>
      </c>
      <c r="H38" s="67" t="n">
        <f aca="false">VLOOKUP(G38,Descontos!B$8:D$12,3,)</f>
        <v>0.0712</v>
      </c>
      <c r="I38" s="67" t="n">
        <f aca="false">VLOOKUP(G38,Descontos!B$8:F$12,5,)</f>
        <v>1</v>
      </c>
      <c r="J38" s="68" t="n">
        <f aca="false">C38*(1+H38)*(1-I38)</f>
        <v>0</v>
      </c>
      <c r="K38" s="68" t="n">
        <f aca="false">D38*(1+$H38)*(1-$I38)</f>
        <v>0</v>
      </c>
      <c r="L38" s="68" t="n">
        <f aca="false">E38*(1+$H38)*(1-$I38)</f>
        <v>0</v>
      </c>
      <c r="M38" s="68" t="n">
        <f aca="false">F38*(1+$H38)*(1-$I38)</f>
        <v>0</v>
      </c>
    </row>
    <row r="39" customFormat="false" ht="18" hidden="false" customHeight="true" outlineLevel="0" collapsed="false">
      <c r="B39" s="107" t="s">
        <v>136</v>
      </c>
      <c r="C39" s="108" t="n">
        <v>549.560529177184</v>
      </c>
      <c r="D39" s="108" t="n">
        <v>648.126761328411</v>
      </c>
      <c r="E39" s="108" t="n">
        <v>1091.67480600893</v>
      </c>
      <c r="F39" s="108" t="n">
        <v>1091.67480600893</v>
      </c>
      <c r="G39" s="109" t="n">
        <v>0.02</v>
      </c>
      <c r="H39" s="67" t="n">
        <f aca="false">VLOOKUP(G39,Descontos!B$8:D$12,3,)</f>
        <v>0.0599</v>
      </c>
      <c r="I39" s="67" t="n">
        <f aca="false">VLOOKUP(G39,Descontos!B$8:F$12,5,)</f>
        <v>1</v>
      </c>
      <c r="J39" s="68" t="n">
        <f aca="false">C39*(1+H39)*(1-I39)</f>
        <v>0</v>
      </c>
      <c r="K39" s="68" t="n">
        <f aca="false">D39*(1+$H39)*(1-$I39)</f>
        <v>0</v>
      </c>
      <c r="L39" s="68" t="n">
        <f aca="false">E39*(1+$H39)*(1-$I39)</f>
        <v>0</v>
      </c>
      <c r="M39" s="68" t="n">
        <f aca="false">F39*(1+$H39)*(1-$I39)</f>
        <v>0</v>
      </c>
    </row>
    <row r="40" customFormat="false" ht="18" hidden="false" customHeight="true" outlineLevel="0" collapsed="false">
      <c r="B40" s="107" t="s">
        <v>137</v>
      </c>
      <c r="C40" s="108" t="n">
        <v>529.917923198678</v>
      </c>
      <c r="D40" s="108" t="n">
        <v>603.842597312097</v>
      </c>
      <c r="E40" s="108" t="n">
        <v>566.880260255388</v>
      </c>
      <c r="F40" s="108" t="n">
        <v>566.880260255388</v>
      </c>
      <c r="G40" s="109" t="n">
        <v>0.03</v>
      </c>
      <c r="H40" s="67" t="n">
        <f aca="false">VLOOKUP(G40,Descontos!B$8:D$12,3,)</f>
        <v>0.0712</v>
      </c>
      <c r="I40" s="67" t="n">
        <f aca="false">VLOOKUP(G40,Descontos!B$8:F$12,5,)</f>
        <v>1</v>
      </c>
      <c r="J40" s="68" t="n">
        <f aca="false">C40*(1+H40)*(1-I40)</f>
        <v>0</v>
      </c>
      <c r="K40" s="68" t="n">
        <f aca="false">D40*(1+$H40)*(1-$I40)</f>
        <v>0</v>
      </c>
      <c r="L40" s="68" t="n">
        <f aca="false">E40*(1+$H40)*(1-$I40)</f>
        <v>0</v>
      </c>
      <c r="M40" s="68" t="n">
        <f aca="false">F40*(1+$H40)*(1-$I40)</f>
        <v>0</v>
      </c>
    </row>
    <row r="41" customFormat="false" ht="18" hidden="false" customHeight="true" outlineLevel="0" collapsed="false">
      <c r="B41" s="107" t="s">
        <v>138</v>
      </c>
      <c r="C41" s="108" t="n">
        <v>548.651712672362</v>
      </c>
      <c r="D41" s="108" t="n">
        <v>622.576386785782</v>
      </c>
      <c r="E41" s="108" t="n">
        <v>585.614049729072</v>
      </c>
      <c r="F41" s="108" t="n">
        <v>585.614049729072</v>
      </c>
      <c r="G41" s="109" t="n">
        <v>0.03</v>
      </c>
      <c r="H41" s="67" t="n">
        <f aca="false">VLOOKUP(G41,Descontos!B$8:D$12,3,)</f>
        <v>0.0712</v>
      </c>
      <c r="I41" s="67" t="n">
        <f aca="false">VLOOKUP(G41,Descontos!B$8:F$12,5,)</f>
        <v>1</v>
      </c>
      <c r="J41" s="68" t="n">
        <f aca="false">C41*(1+H41)*(1-I41)</f>
        <v>0</v>
      </c>
      <c r="K41" s="68" t="n">
        <f aca="false">D41*(1+$H41)*(1-$I41)</f>
        <v>0</v>
      </c>
      <c r="L41" s="68" t="n">
        <f aca="false">E41*(1+$H41)*(1-$I41)</f>
        <v>0</v>
      </c>
      <c r="M41" s="68" t="n">
        <f aca="false">F41*(1+$H41)*(1-$I41)</f>
        <v>0</v>
      </c>
    </row>
    <row r="42" customFormat="false" ht="18" hidden="false" customHeight="true" outlineLevel="0" collapsed="false">
      <c r="B42" s="107" t="s">
        <v>139</v>
      </c>
      <c r="C42" s="108" t="n">
        <v>548.651712672362</v>
      </c>
      <c r="D42" s="108" t="n">
        <v>622.576386785782</v>
      </c>
      <c r="E42" s="108" t="n">
        <v>585.614049729072</v>
      </c>
      <c r="F42" s="108" t="n">
        <v>585.614049729072</v>
      </c>
      <c r="G42" s="109" t="n">
        <v>0.03</v>
      </c>
      <c r="H42" s="67" t="n">
        <f aca="false">VLOOKUP(G42,Descontos!B$8:D$12,3,)</f>
        <v>0.0712</v>
      </c>
      <c r="I42" s="67" t="n">
        <f aca="false">VLOOKUP(G42,Descontos!B$8:F$12,5,)</f>
        <v>1</v>
      </c>
      <c r="J42" s="68" t="n">
        <f aca="false">C42*(1+H42)*(1-I42)</f>
        <v>0</v>
      </c>
      <c r="K42" s="68" t="n">
        <f aca="false">D42*(1+$H42)*(1-$I42)</f>
        <v>0</v>
      </c>
      <c r="L42" s="68" t="n">
        <f aca="false">E42*(1+$H42)*(1-$I42)</f>
        <v>0</v>
      </c>
      <c r="M42" s="68" t="n">
        <f aca="false">F42*(1+$H42)*(1-$I42)</f>
        <v>0</v>
      </c>
    </row>
    <row r="43" customFormat="false" ht="18" hidden="false" customHeight="true" outlineLevel="0" collapsed="false">
      <c r="B43" s="107" t="s">
        <v>140</v>
      </c>
      <c r="C43" s="108" t="n">
        <v>424.139712672362</v>
      </c>
      <c r="D43" s="108" t="n">
        <v>498.064386785782</v>
      </c>
      <c r="E43" s="108" t="n">
        <v>953.933210485204</v>
      </c>
      <c r="F43" s="108" t="n">
        <v>2254.01053199747</v>
      </c>
      <c r="G43" s="109" t="n">
        <v>0.02</v>
      </c>
      <c r="H43" s="67" t="n">
        <f aca="false">VLOOKUP(G43,Descontos!B$8:D$12,3,)</f>
        <v>0.0599</v>
      </c>
      <c r="I43" s="67" t="n">
        <f aca="false">VLOOKUP(G43,Descontos!B$8:F$12,5,)</f>
        <v>1</v>
      </c>
      <c r="J43" s="68" t="n">
        <f aca="false">C43*(1+H43)*(1-I43)</f>
        <v>0</v>
      </c>
      <c r="K43" s="68" t="n">
        <f aca="false">D43*(1+$H43)*(1-$I43)</f>
        <v>0</v>
      </c>
      <c r="L43" s="68" t="n">
        <f aca="false">E43*(1+$H43)*(1-$I43)</f>
        <v>0</v>
      </c>
      <c r="M43" s="68" t="n">
        <f aca="false">F43*(1+$H43)*(1-$I43)</f>
        <v>0</v>
      </c>
    </row>
    <row r="44" customFormat="false" ht="18" hidden="false" customHeight="true" outlineLevel="0" collapsed="false">
      <c r="B44" s="66" t="s">
        <v>129</v>
      </c>
      <c r="C44" s="111" t="n">
        <f aca="false">SUM(C34:C43)</f>
        <v>5300.66702289116</v>
      </c>
      <c r="D44" s="111" t="n">
        <f aca="false">SUM(D34:D43)</f>
        <v>6089.19688010097</v>
      </c>
      <c r="E44" s="111" t="n">
        <f aca="false">SUM(E34:E43)</f>
        <v>7173.42543376446</v>
      </c>
      <c r="F44" s="111" t="n">
        <f aca="false">SUM(F34:F43)</f>
        <v>9796.185076789</v>
      </c>
      <c r="G44" s="111" t="s">
        <v>60</v>
      </c>
      <c r="H44" s="113" t="s">
        <v>60</v>
      </c>
      <c r="I44" s="113" t="s">
        <v>60</v>
      </c>
      <c r="J44" s="113" t="n">
        <f aca="false">SUM(J34:J43)</f>
        <v>0</v>
      </c>
      <c r="K44" s="113" t="n">
        <f aca="false">SUM(K34:K43)</f>
        <v>0</v>
      </c>
      <c r="L44" s="113" t="n">
        <f aca="false">SUM(L34:L43)</f>
        <v>0</v>
      </c>
      <c r="M44" s="113" t="n">
        <f aca="false">SUM(M34:M43)</f>
        <v>0</v>
      </c>
    </row>
    <row r="45" customFormat="false" ht="19.5" hidden="false" customHeight="true" outlineLevel="0" collapsed="false">
      <c r="C45" s="114"/>
      <c r="J45" s="114"/>
      <c r="N45" s="114"/>
    </row>
    <row r="46" customFormat="false" ht="19.5" hidden="false" customHeight="true" outlineLevel="0" collapsed="false">
      <c r="B46" s="75" t="s">
        <v>72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O46" s="114"/>
    </row>
    <row r="47" customFormat="false" ht="24.75" hidden="false" customHeight="true" outlineLevel="0" collapsed="false">
      <c r="B47" s="76" t="s">
        <v>141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</row>
    <row r="48" customFormat="false" ht="34.5" hidden="false" customHeight="true" outlineLevel="0" collapsed="false">
      <c r="B48" s="76" t="s">
        <v>142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</row>
    <row r="49" customFormat="false" ht="54.75" hidden="false" customHeight="true" outlineLevel="0" collapsed="false">
      <c r="B49" s="80" t="s">
        <v>143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</row>
    <row r="50" customFormat="false" ht="18" hidden="false" customHeight="true" outlineLevel="0" collapsed="false"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</row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8" hidden="false" customHeight="true" outlineLevel="0" collapsed="false"/>
    <row r="65362" customFormat="false" ht="12.75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1:M31"/>
    <mergeCell ref="B32:B33"/>
    <mergeCell ref="C32:F32"/>
    <mergeCell ref="G32:G33"/>
    <mergeCell ref="H32:I32"/>
    <mergeCell ref="J32:M32"/>
    <mergeCell ref="B46:M46"/>
    <mergeCell ref="B47:M47"/>
    <mergeCell ref="B48:M48"/>
    <mergeCell ref="B49:M49"/>
    <mergeCell ref="B50:M50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35DDC377-EFA2-4026-9F4E-54CAF860EE94}"/>
</file>

<file path=customXml/itemProps5.xml><?xml version="1.0" encoding="utf-8"?>
<ds:datastoreItem xmlns:ds="http://schemas.openxmlformats.org/officeDocument/2006/customXml" ds:itemID="{D8CEDF8C-D1D5-4678-8443-02997BCF5E57}"/>
</file>

<file path=customXml/itemProps6.xml><?xml version="1.0" encoding="utf-8"?>
<ds:datastoreItem xmlns:ds="http://schemas.openxmlformats.org/officeDocument/2006/customXml" ds:itemID="{0D697C08-40F4-4F07-BEA2-1A1E1CB30947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201</cp:revision>
  <dcterms:created xsi:type="dcterms:W3CDTF">2015-06-24T11:48:55Z</dcterms:created>
  <dcterms:modified xsi:type="dcterms:W3CDTF">2023-12-11T15:49:02Z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